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10.2022 " sheetId="25" r:id="rId1"/>
  </sheets>
  <calcPr calcId="162913"/>
</workbook>
</file>

<file path=xl/calcChain.xml><?xml version="1.0" encoding="utf-8"?>
<calcChain xmlns="http://schemas.openxmlformats.org/spreadsheetml/2006/main">
  <c r="N8" i="25" l="1"/>
  <c r="O75" i="25"/>
  <c r="O58" i="25"/>
  <c r="O53" i="25"/>
  <c r="O48" i="25"/>
  <c r="O41" i="25"/>
  <c r="O36" i="25"/>
  <c r="O22" i="25"/>
  <c r="O16" i="25"/>
  <c r="O9" i="25"/>
  <c r="O10" i="25"/>
  <c r="O8" i="25" l="1"/>
  <c r="H52" i="25"/>
  <c r="L52" i="25"/>
  <c r="N52" i="25" s="1"/>
  <c r="H44" i="25"/>
  <c r="L44" i="25"/>
  <c r="N44" i="25" s="1"/>
  <c r="H68" i="25"/>
  <c r="H64" i="25"/>
  <c r="H65" i="25"/>
  <c r="H66" i="25"/>
  <c r="H67" i="25"/>
  <c r="L64" i="25"/>
  <c r="N64" i="25" s="1"/>
  <c r="I48" i="25"/>
  <c r="I42" i="25"/>
  <c r="I41" i="25" s="1"/>
  <c r="I36" i="25"/>
  <c r="I33" i="25"/>
  <c r="I30" i="25"/>
  <c r="I28" i="25" s="1"/>
  <c r="I22" i="25"/>
  <c r="I17" i="25"/>
  <c r="I16" i="25" s="1"/>
  <c r="I10" i="25"/>
  <c r="I8" i="25" s="1"/>
  <c r="I7" i="25" l="1"/>
  <c r="M80" i="25"/>
  <c r="L80" i="25"/>
  <c r="M79" i="25" l="1"/>
  <c r="L79" i="25"/>
  <c r="M13" i="25" l="1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4" i="25"/>
  <c r="M36" i="25"/>
  <c r="M37" i="25"/>
  <c r="M38" i="25"/>
  <c r="M40" i="25"/>
  <c r="M41" i="25"/>
  <c r="M42" i="25"/>
  <c r="M43" i="25"/>
  <c r="M45" i="25"/>
  <c r="M46" i="25"/>
  <c r="M48" i="25"/>
  <c r="M49" i="25"/>
  <c r="M50" i="25"/>
  <c r="M53" i="25"/>
  <c r="M55" i="25"/>
  <c r="M56" i="25"/>
  <c r="M58" i="25"/>
  <c r="M59" i="25"/>
  <c r="M60" i="25"/>
  <c r="M61" i="25"/>
  <c r="M63" i="25"/>
  <c r="M11" i="25"/>
  <c r="M12" i="25"/>
  <c r="M9" i="25"/>
  <c r="M10" i="25"/>
  <c r="M8" i="25"/>
  <c r="M7" i="25"/>
  <c r="L8" i="25"/>
  <c r="L9" i="25"/>
  <c r="L10" i="25"/>
  <c r="L11" i="25"/>
  <c r="L12" i="25"/>
  <c r="N12" i="25" s="1"/>
  <c r="L13" i="25"/>
  <c r="N13" i="25" s="1"/>
  <c r="L14" i="25"/>
  <c r="N14" i="25" s="1"/>
  <c r="L15" i="25"/>
  <c r="N15" i="25" s="1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N28" i="25" s="1"/>
  <c r="L29" i="25"/>
  <c r="N29" i="25" s="1"/>
  <c r="L30" i="25"/>
  <c r="N30" i="25" s="1"/>
  <c r="L31" i="25"/>
  <c r="N31" i="25" s="1"/>
  <c r="L32" i="25"/>
  <c r="L33" i="25"/>
  <c r="L34" i="25"/>
  <c r="L35" i="25"/>
  <c r="L36" i="25"/>
  <c r="L37" i="25"/>
  <c r="L38" i="25"/>
  <c r="L39" i="25"/>
  <c r="N39" i="25" s="1"/>
  <c r="L40" i="25"/>
  <c r="L41" i="25"/>
  <c r="L42" i="25"/>
  <c r="N42" i="25" s="1"/>
  <c r="L43" i="25"/>
  <c r="L45" i="25"/>
  <c r="N45" i="25" s="1"/>
  <c r="L46" i="25"/>
  <c r="N46" i="25" s="1"/>
  <c r="L47" i="25"/>
  <c r="N47" i="25" s="1"/>
  <c r="L48" i="25"/>
  <c r="L49" i="25"/>
  <c r="L50" i="25"/>
  <c r="N50" i="25" s="1"/>
  <c r="O50" i="25" s="1"/>
  <c r="L51" i="25"/>
  <c r="L53" i="25"/>
  <c r="L54" i="25"/>
  <c r="N54" i="25" s="1"/>
  <c r="L55" i="25"/>
  <c r="L56" i="25"/>
  <c r="L58" i="25"/>
  <c r="L59" i="25"/>
  <c r="N59" i="25" s="1"/>
  <c r="L60" i="25"/>
  <c r="N60" i="25" s="1"/>
  <c r="L61" i="25"/>
  <c r="N61" i="25" s="1"/>
  <c r="L62" i="25"/>
  <c r="N62" i="25" s="1"/>
  <c r="L63" i="25"/>
  <c r="L69" i="25"/>
  <c r="N69" i="25" s="1"/>
  <c r="L70" i="25"/>
  <c r="L71" i="25"/>
  <c r="L72" i="25"/>
  <c r="L73" i="25"/>
  <c r="L74" i="25"/>
  <c r="L75" i="25"/>
  <c r="L76" i="25"/>
  <c r="N76" i="25" s="1"/>
  <c r="L77" i="25"/>
  <c r="L7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5" i="25"/>
  <c r="H46" i="25"/>
  <c r="H47" i="25"/>
  <c r="H48" i="25"/>
  <c r="H49" i="25"/>
  <c r="H50" i="25"/>
  <c r="H51" i="25"/>
  <c r="H53" i="25"/>
  <c r="H54" i="25"/>
  <c r="H55" i="25"/>
  <c r="H56" i="25"/>
  <c r="H57" i="25"/>
  <c r="H58" i="25"/>
  <c r="H59" i="25"/>
  <c r="H60" i="25"/>
  <c r="H61" i="25"/>
  <c r="H62" i="25"/>
  <c r="H63" i="25"/>
  <c r="H69" i="25"/>
  <c r="H70" i="25"/>
  <c r="H71" i="25"/>
  <c r="H72" i="25"/>
  <c r="H73" i="25"/>
  <c r="H74" i="25"/>
  <c r="H75" i="25"/>
  <c r="H76" i="25"/>
  <c r="H77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8" i="25"/>
  <c r="H9" i="25"/>
  <c r="H10" i="25"/>
  <c r="H11" i="25"/>
  <c r="H12" i="25"/>
  <c r="H13" i="25"/>
  <c r="H14" i="25"/>
  <c r="H15" i="25"/>
  <c r="H7" i="25"/>
  <c r="O28" i="25" l="1"/>
  <c r="N7" i="25"/>
  <c r="O7" i="25" s="1"/>
  <c r="E75" i="25"/>
  <c r="D75" i="25"/>
  <c r="E53" i="25"/>
  <c r="D53" i="25"/>
  <c r="E48" i="25"/>
  <c r="D48" i="25"/>
  <c r="E42" i="25"/>
  <c r="E41" i="25" s="1"/>
  <c r="D42" i="25"/>
  <c r="D41" i="25" s="1"/>
  <c r="E36" i="25"/>
  <c r="D36" i="25"/>
  <c r="J33" i="25"/>
  <c r="E33" i="25"/>
  <c r="D33" i="25"/>
  <c r="E30" i="25"/>
  <c r="E28" i="25" s="1"/>
  <c r="D30" i="25"/>
  <c r="D28" i="25" s="1"/>
  <c r="E22" i="25"/>
  <c r="D22" i="25"/>
  <c r="E17" i="25"/>
  <c r="E16" i="25" s="1"/>
  <c r="D17" i="25"/>
  <c r="D16" i="25" s="1"/>
  <c r="E10" i="25"/>
  <c r="E8" i="25" s="1"/>
  <c r="D10" i="25"/>
  <c r="D8" i="25" s="1"/>
  <c r="N33" i="25" l="1"/>
  <c r="M33" i="25"/>
  <c r="M75" i="25"/>
  <c r="D7" i="25"/>
  <c r="E7" i="25"/>
</calcChain>
</file>

<file path=xl/sharedStrings.xml><?xml version="1.0" encoding="utf-8"?>
<sst xmlns="http://schemas.openxmlformats.org/spreadsheetml/2006/main" count="161" uniqueCount="158">
  <si>
    <t>тыс.руб.</t>
  </si>
  <si>
    <t>№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</si>
  <si>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</si>
  <si>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</si>
  <si>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</si>
  <si>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</si>
  <si>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</si>
  <si>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</si>
  <si>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</si>
  <si>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</si>
  <si>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</si>
  <si>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</si>
  <si>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 xml:space="preserve"> 1 01 02010 01 0000 110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</si>
  <si>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НК РФ</t>
  </si>
  <si>
    <t>1 01 02020 01 0000 110</t>
  </si>
  <si>
    <t>НДФЛ с доходов, полученных от осущ-ия деят-ти ф/л, зарегистрир. в качестве ИП, нотариусов, занимающихся частной практикой, адвокатов, учредившие адвокатские кабинеты и др. лиц, занимающихся частной практикой в соответствии со статьями 227 НК РФ</t>
  </si>
  <si>
    <t>1 01 02030 01 0000 110</t>
  </si>
  <si>
    <t>НДФЛ с доходов, полученных физическими лицами в соответствии со ст.228 НК РФ</t>
  </si>
  <si>
    <t>1 01 02040 01 0000 110</t>
  </si>
  <si>
    <t>НДФЛ в виде фиксированных авансовых платежей с доходов, полученных ф/л являющимися иностр. Гр-ми, осуществляющими трудовую деятельность по найму у ф/л на основании патента в соответствии со статьей 227.1 НК РФ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</si>
  <si>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</si>
  <si>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</si>
  <si>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</si>
  <si>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</si>
  <si>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</si>
  <si>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</si>
  <si>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</si>
  <si>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</si>
  <si>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</si>
  <si>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</si>
  <si>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</si>
  <si>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</si>
  <si>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</si>
  <si>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</si>
  <si>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</si>
  <si>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</si>
  <si>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</si>
  <si>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</si>
  <si>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гос-ая собственность на которые не разграничена и которые расположенные в границах поселений , а также ср-ва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</si>
  <si>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МР (за исключением земельных участков мун-х бюд-х и автономных учреждений</t>
  </si>
  <si>
    <t>Доходы от сдачи в аренду имущества, составляющего казну МР (за исключением земельных участков)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</si>
  <si>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</si>
  <si>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</si>
  <si>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</si>
  <si>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</si>
  <si>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</si>
  <si>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1 12 01030 01 0000 120</t>
  </si>
  <si>
    <t>1 12 01041 01 0000 120</t>
  </si>
  <si>
    <t>1 13 00000 00 0000 000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</si>
  <si>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</si>
  <si>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МР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</si>
  <si>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</si>
  <si>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</si>
  <si>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гос.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</si>
  <si>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МР (за исключением земельных участков мун. бюджетных и автономных учреждений)</t>
  </si>
  <si>
    <t>1 16 00000 00 0000 000</t>
  </si>
  <si>
    <t>Штрафы, санкции, возмещение ущерба</t>
  </si>
  <si>
    <t xml:space="preserve">1 17 00000 00 0000 000 </t>
  </si>
  <si>
    <t>Прочие неналоговые доходы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</si>
  <si>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</si>
  <si>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</si>
  <si>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1 13 02065 10 0000 130</t>
  </si>
  <si>
    <t>ЕНВД</t>
  </si>
  <si>
    <t>ЕСХН</t>
  </si>
  <si>
    <t>1 06 00000 00 0000 000</t>
  </si>
  <si>
    <t>Налоги на имущество</t>
  </si>
  <si>
    <t>Налог на имущество ф/л,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</si>
  <si>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</si>
  <si>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</si>
  <si>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</si>
  <si>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</si>
  <si>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1 12 01042 01 0000 120</t>
  </si>
  <si>
    <t>в атмосферу</t>
  </si>
  <si>
    <t>в водные объекты</t>
  </si>
  <si>
    <t>производственные отходы</t>
  </si>
  <si>
    <t>ТКО</t>
  </si>
  <si>
    <t>акцизы на дизельное топливо</t>
  </si>
  <si>
    <t>акцизы на моторные масла для дизельных и карбюраторных двигателей</t>
  </si>
  <si>
    <t>акцизы на автомобильный бензин</t>
  </si>
  <si>
    <t>акцизы на прямогонный бензин</t>
  </si>
  <si>
    <t>Прочие доходы от компенсации затрат бюджетов МР</t>
  </si>
  <si>
    <t>1 05 04000 01 0000 110</t>
  </si>
  <si>
    <t>Патенты</t>
  </si>
  <si>
    <t>1 12 01070 01 0000 120</t>
  </si>
  <si>
    <t>1 16 01053 01 0000 140</t>
  </si>
  <si>
    <t>Адм.штрафы, устан. Гл.5 КоАП РФ, за адм.правонарушения,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</si>
  <si>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</si>
  <si>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Адм.штрафы, устан. Гл. 6 КоАП РФ,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</si>
  <si>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</si>
  <si>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Адм.штрафы, устан. Гл.7 КоАП РФ, за адм.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</si>
  <si>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1 16 01203 01 0000 140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</si>
  <si>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</si>
  <si>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</si>
  <si>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1 16 10123 01 0000 140</t>
  </si>
  <si>
    <t>Доходы от ден.взыс. (штрафов), поступ.в счет погашения задолженности, обр-ся до 1 января 2020 года, подлежащие зачислению в бюджет муниципального образования по нормативам, действующим до 1 января 2020 года</t>
  </si>
  <si>
    <t>1 05 01011 01 0000 110</t>
  </si>
  <si>
    <t>УСН доходы</t>
  </si>
  <si>
    <t>1 05 01021 01 0000 110</t>
  </si>
  <si>
    <t>УСН доходы-расходы</t>
  </si>
  <si>
    <t>1 16 01153 01 0000 140</t>
  </si>
  <si>
    <t>1 16 01083 01 0000 140</t>
  </si>
  <si>
    <t>1 16 01074 01 0000 140</t>
  </si>
  <si>
    <t>1 16 01133 01 0000 140</t>
  </si>
  <si>
    <t>1 16 01173 01 0000 140</t>
  </si>
  <si>
    <t>1 16 01193 01 0000 140</t>
  </si>
  <si>
    <t>1 14 06312 14 0000 430</t>
  </si>
  <si>
    <t>1 06 01020 14 0000 110</t>
  </si>
  <si>
    <t>1 06 06032 14 0000 110</t>
  </si>
  <si>
    <t>1 06 06042 14 0000 110</t>
  </si>
  <si>
    <t>1 11 05012 14 0000 120</t>
  </si>
  <si>
    <t>1 11 05024 14 0000 120</t>
  </si>
  <si>
    <t>1 11 05074 14 0000 120</t>
  </si>
  <si>
    <t>1 13 02064 14 0000 130</t>
  </si>
  <si>
    <t>1 13 02994 14 0000 130</t>
  </si>
  <si>
    <t>1 14 06012 14 0000 430</t>
  </si>
  <si>
    <t>1 14 06024 14 0000 430</t>
  </si>
  <si>
    <t>Плата за увеличение площади земельных участков</t>
  </si>
  <si>
    <r>
      <t xml:space="preserve">Фактически поступило за </t>
    </r>
    <r>
      <rPr>
        <sz val="12"/>
        <rFont val="Times New Roman"/>
        <family val="1"/>
        <charset val="204"/>
      </rPr>
      <t>2018г</t>
    </r>
    <r>
      <rPr>
        <sz val="10"/>
        <rFont val="Times New Roman"/>
        <family val="1"/>
      </rPr>
      <t>.</t>
    </r>
  </si>
  <si>
    <r>
      <t xml:space="preserve">Фактически поступило за </t>
    </r>
    <r>
      <rPr>
        <sz val="12"/>
        <rFont val="Times New Roman"/>
        <family val="1"/>
        <charset val="204"/>
      </rPr>
      <t>2019г.</t>
    </r>
  </si>
  <si>
    <t>1 01 02080 01 0000 110</t>
  </si>
  <si>
    <t>1 16 07010 14 0000 140</t>
  </si>
  <si>
    <t>НДФЛ в части
суммы налога, превышающей
650 000 рублей, относящейся к части
налоговой базы, превышающей
5 000 000 рублей (за исключением налога
на доходы физических лиц с сумм прибыли
контролируемой иностранной компании,
в том числе фиксированной прибыли
контролируемой иностранной компании)
(сумма платежа (перерасчеты, недоимка и
задолженность по соответствующему
платежу, в том числе по отмененному)</t>
  </si>
  <si>
    <t>Фактически поступило за 2021г.</t>
  </si>
  <si>
    <t>План на 2021г.</t>
  </si>
  <si>
    <t xml:space="preserve">План на 2022г. </t>
  </si>
  <si>
    <t>Прочие поступления от использования имущества</t>
  </si>
  <si>
    <t>Адм.штрафы, устан. Гл.7 КоАП РФ, за адм. правонарушения в области охраны собственности, выявленные должностными лицами органов муниципального контроля</t>
  </si>
  <si>
    <t>Адм.штрафы, устан. Гл.8 КоАП РФ, за адм.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</si>
  <si>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Платежи , уплачиваемые в целях возмещения вреда</t>
  </si>
  <si>
    <t>Ожидаемое исп. за 2022г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</si>
  <si>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</si>
  <si>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Адм.штрафы, устан. Гл.19 КоАП РФ, за адм. правонарушения притив порядка управления, налагаемые мировыми судьями, комиссиями по делам несовершеннолетних и защите их прав</t>
  </si>
  <si>
    <t>11611000010000100 (мин лес хоз и  мин экологии)</t>
  </si>
  <si>
    <t>отклонение от плана</t>
  </si>
  <si>
    <t xml:space="preserve">% выполнения плана 2022 </t>
  </si>
  <si>
    <t>1 17 1502014 2401 150</t>
  </si>
  <si>
    <t>1 17 1502014 0000 150</t>
  </si>
  <si>
    <t>Инициативные платежи, зачисляемые в бюджеты муниципальных округов</t>
  </si>
  <si>
    <t>Инициативные платежи, зачисляемые в бюджеты муниципальных округов ( поступления от физических лиц )</t>
  </si>
  <si>
    <t>Инициативные платежи, зачисляемые в бюджеты муниципальных округов( поступления от юридических лиц индивидуальных предпринимателей )</t>
  </si>
  <si>
    <t xml:space="preserve">Административные   штрафы ГЛ 13  установленные главой 13 </t>
  </si>
  <si>
    <t>1 16 01143 01 0000 140</t>
  </si>
  <si>
    <t xml:space="preserve">Административные   штрафы ГЛ 14  установленные </t>
  </si>
  <si>
    <t xml:space="preserve">Административные   штрафы ГЛ 15  установленные </t>
  </si>
  <si>
    <t xml:space="preserve">Административные   штрафы ГЛ 17  установленные </t>
  </si>
  <si>
    <t xml:space="preserve">Административные   штрафы ГЛ 20  установленные </t>
  </si>
  <si>
    <t>1 16 07090 14 0000 140</t>
  </si>
  <si>
    <t>1 17 01040  14 0000 180</t>
  </si>
  <si>
    <t>1 17 05040 14 0000 180</t>
  </si>
  <si>
    <t>Факт на 01.10.2021г.</t>
  </si>
  <si>
    <t>Факт на 01.10.2022г.</t>
  </si>
  <si>
    <t>Отклонение от факта на 01.10.2021</t>
  </si>
  <si>
    <t>1 16 01084 01 0000 140</t>
  </si>
  <si>
    <t>1 14 02042 14 0000 410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</si>
  <si>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</si>
  <si>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Оценка ожидаемого выполнения доходов  окружного бюджета  на 01.10.2022 года </t>
  </si>
  <si>
    <t>Отклонение от плана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</si>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</sst>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9"/>
      <name val="Calibri"/>
      <family val="2"/>
      <scheme val="minor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 applyProtection="1">
      <alignment horizontal="justify" vertical="top" wrapText="1"/>
      <protection locked="0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3" xfId="0" applyFont="1" applyFill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7" fillId="2" borderId="1" xfId="0" applyFont="1" applyFill="1" applyBorder="1" applyAlignment="1">
      <alignment horizontal="justify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3" fillId="2" borderId="2" xfId="0" applyFont="1" applyFill="1" applyBorder="1" applyAlignment="1">
      <alignment horizontal="center" vertical="top" wrapText="1"/>
    </xf>
    <xf numFmtId="2" fontId="0" fillId="0" borderId="1" xfId="0" applyNumberFormat="1" applyBorder="1"/>
    <xf numFmtId="0" fontId="3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justify" vertical="top" wrapText="1"/>
    </xf>
    <xf numFmtId="1" fontId="6" fillId="2" borderId="1" xfId="0" applyNumberFormat="1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2" fontId="6" fillId="4" borderId="1" xfId="0" applyNumberFormat="1" applyFont="1" applyFill="1" applyBorder="1" applyAlignment="1">
      <alignment horizontal="right" vertical="top" wrapText="1"/>
    </xf>
    <xf numFmtId="2" fontId="4" fillId="4" borderId="1" xfId="0" applyNumberFormat="1" applyFont="1" applyFill="1" applyBorder="1" applyAlignment="1">
      <alignment horizontal="right" vertical="top" wrapText="1"/>
    </xf>
    <xf numFmtId="2" fontId="0" fillId="4" borderId="1" xfId="0" applyNumberFormat="1" applyFill="1" applyBorder="1"/>
    <xf numFmtId="2" fontId="4" fillId="2" borderId="1" xfId="0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center" vertical="top"/>
    </xf>
    <xf numFmtId="2" fontId="0" fillId="2" borderId="1" xfId="0" applyNumberFormat="1" applyFill="1" applyBorder="1"/>
    <xf numFmtId="0" fontId="10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 applyProtection="1">
      <alignment horizontal="justify" vertical="top" wrapText="1"/>
      <protection locked="0"/>
    </xf>
    <xf numFmtId="0" fontId="4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 applyProtection="1">
      <alignment wrapText="1"/>
      <protection locked="0"/>
    </xf>
    <xf numFmtId="2" fontId="0" fillId="5" borderId="1" xfId="0" applyNumberFormat="1" applyFill="1" applyBorder="1"/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right" vertical="top" wrapText="1"/>
    </xf>
    <xf numFmtId="2" fontId="11" fillId="4" borderId="1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justify" vertical="top" wrapText="1"/>
    </xf>
    <xf numFmtId="2" fontId="8" fillId="4" borderId="1" xfId="0" applyNumberFormat="1" applyFont="1" applyFill="1" applyBorder="1" applyAlignment="1">
      <alignment horizontal="right" vertical="top" wrapText="1"/>
    </xf>
    <xf numFmtId="2" fontId="6" fillId="4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7" fillId="2" borderId="1" xfId="0" applyFont="1" applyFill="1" applyBorder="1" applyAlignment="1" applyProtection="1">
      <alignment horizontal="justify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82"/>
  <sheetViews>
    <sheetView tabSelected="1" topLeftCell="A5" zoomScaleNormal="100" workbookViewId="0">
      <selection activeCell="O8" sqref="O8"/>
    </sheetView>
  </sheetViews>
  <sheetFormatPr defaultRowHeight="15" x14ac:dyDescent="0.25"/>
  <cols>
    <col min="1" max="1" width="5.42578125" customWidth="1"/>
    <col min="2" max="2" width="22.85546875" customWidth="1"/>
    <col min="3" max="3" width="18.28515625" customWidth="1"/>
    <col min="4" max="4" width="11.7109375" hidden="1" customWidth="1"/>
    <col min="5" max="5" width="11.5703125" hidden="1" customWidth="1"/>
    <col min="6" max="6" width="11.5703125" customWidth="1"/>
    <col min="7" max="9" width="12.28515625" customWidth="1"/>
    <col min="10" max="11" width="11.42578125" customWidth="1"/>
    <col min="12" max="12" width="10.42578125" customWidth="1"/>
    <col min="13" max="13" width="10.140625" customWidth="1"/>
    <col min="14" max="14" width="11.5703125" customWidth="1"/>
    <col min="15" max="15" width="11" customWidth="1"/>
  </cols>
  <sheetData>
    <row r="4" spans="1:18" ht="15.75" x14ac:dyDescent="0.25">
      <c r="A4" s="44" t="s">
        <v>155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t="s">
        <v>0</v>
      </c>
    </row>
    <row r="6" spans="1:18" ht="51" customHeight="1" x14ac:dyDescent="0.25">
      <c r="A6" s="2" t="s">
        <v>1</v>
      </c>
      <c r="B6" s="3" t="s">
        <v>2</v>
      </c>
      <c r="C6" s="3" t="s">
        <v>3</v>
      </c>
      <c r="D6" s="4" t="s">
        <v>117</v>
      </c>
      <c r="E6" s="4" t="s">
        <v>118</v>
      </c>
      <c r="F6" s="4" t="s">
        <v>123</v>
      </c>
      <c r="G6" s="4" t="s">
        <v>122</v>
      </c>
      <c r="H6" s="4" t="s">
        <v>133</v>
      </c>
      <c r="I6" s="18" t="s">
        <v>149</v>
      </c>
      <c r="J6" s="4" t="s">
        <v>124</v>
      </c>
      <c r="K6" s="18" t="s">
        <v>150</v>
      </c>
      <c r="L6" s="4" t="s">
        <v>151</v>
      </c>
      <c r="M6" s="4" t="s">
        <v>134</v>
      </c>
      <c r="N6" s="20" t="s">
        <v>129</v>
      </c>
      <c r="O6" s="20" t="s">
        <v>156</v>
      </c>
    </row>
    <row r="7" spans="1:18" ht="36.75" customHeight="1" x14ac:dyDescent="0.25">
      <c r="A7" s="12">
        <v>1</v>
      </c>
      <c r="B7" s="35" t="s">
        <v>4</v>
      </c>
      <c r="C7" s="35" t="s">
        <v>5</v>
      </c>
      <c r="D7" s="27" t="e">
        <f>D8+D16+D22+D33+D36+D41+D48+D53+D58+D75+D28</f>
        <v>#REF!</v>
      </c>
      <c r="E7" s="27" t="e">
        <f>E8+E16+E22+E33+E36+E41+E48+E53+E58+E75+E28</f>
        <v>#REF!</v>
      </c>
      <c r="F7" s="27">
        <v>65954.62</v>
      </c>
      <c r="G7" s="27">
        <v>63625.86</v>
      </c>
      <c r="H7" s="27">
        <f>G7-F7</f>
        <v>-2328.7599999999948</v>
      </c>
      <c r="I7" s="27">
        <f>I8+I16+I22+I33+I36+I41+I48+I53+I61+I28</f>
        <v>45614.239999999998</v>
      </c>
      <c r="J7" s="27">
        <v>70673.66</v>
      </c>
      <c r="K7" s="27">
        <v>49673.56</v>
      </c>
      <c r="L7" s="5">
        <f>K7-I7</f>
        <v>4059.3199999999997</v>
      </c>
      <c r="M7" s="5">
        <f t="shared" ref="M7:M12" si="0">K7/J7*100</f>
        <v>70.285817941224494</v>
      </c>
      <c r="N7" s="19">
        <f>N8+N16+N22+N28+N34+N36+N41+N48+N53+N58+N75</f>
        <v>70028.224999999991</v>
      </c>
      <c r="O7" s="19">
        <f>N7-J7</f>
        <v>-645.43500000001222</v>
      </c>
      <c r="P7" s="17"/>
      <c r="R7" s="17"/>
    </row>
    <row r="8" spans="1:18" ht="33.75" customHeight="1" x14ac:dyDescent="0.25">
      <c r="A8" s="12">
        <v>2</v>
      </c>
      <c r="B8" s="38" t="s">
        <v>6</v>
      </c>
      <c r="C8" s="38" t="s">
        <v>7</v>
      </c>
      <c r="D8" s="39">
        <f t="shared" ref="D8:E8" si="1">D9+D10</f>
        <v>22405.46</v>
      </c>
      <c r="E8" s="39">
        <f t="shared" si="1"/>
        <v>25313.38</v>
      </c>
      <c r="F8" s="39">
        <v>29696.400000000001</v>
      </c>
      <c r="G8" s="39">
        <v>28843.64</v>
      </c>
      <c r="H8" s="25">
        <f t="shared" ref="H8:H71" si="2">G8-F8</f>
        <v>-852.76000000000204</v>
      </c>
      <c r="I8" s="39">
        <f>I9+I10</f>
        <v>18942.810000000005</v>
      </c>
      <c r="J8" s="39">
        <v>33588.089999999997</v>
      </c>
      <c r="K8" s="39">
        <v>19892.900000000001</v>
      </c>
      <c r="L8" s="25">
        <f t="shared" ref="L8:L71" si="3">K8-I8</f>
        <v>950.08999999999651</v>
      </c>
      <c r="M8" s="25">
        <f t="shared" si="0"/>
        <v>59.226053044397595</v>
      </c>
      <c r="N8" s="26">
        <f>N9+N10</f>
        <v>32396.25</v>
      </c>
      <c r="O8" s="26">
        <f>O9+O10</f>
        <v>-1191.8400000000001</v>
      </c>
    </row>
    <row r="9" spans="1:18" ht="33.75" customHeight="1" x14ac:dyDescent="0.25">
      <c r="A9" s="12">
        <v>3</v>
      </c>
      <c r="B9" s="6" t="s">
        <v>8</v>
      </c>
      <c r="C9" s="6" t="s">
        <v>9</v>
      </c>
      <c r="D9" s="7">
        <v>173.44</v>
      </c>
      <c r="E9" s="7">
        <v>468.93</v>
      </c>
      <c r="F9" s="7">
        <v>92.9</v>
      </c>
      <c r="G9" s="7">
        <v>-341.61</v>
      </c>
      <c r="H9" s="27">
        <f t="shared" si="2"/>
        <v>-434.51</v>
      </c>
      <c r="I9" s="7">
        <v>-349.05</v>
      </c>
      <c r="J9" s="7">
        <v>57.41</v>
      </c>
      <c r="K9" s="7">
        <v>-650.46900000000005</v>
      </c>
      <c r="L9" s="5">
        <f t="shared" si="3"/>
        <v>-301.41900000000004</v>
      </c>
      <c r="M9" s="5">
        <f t="shared" si="0"/>
        <v>-1133.0238634384255</v>
      </c>
      <c r="N9" s="19">
        <v>-600</v>
      </c>
      <c r="O9" s="37">
        <f>N9-J9</f>
        <v>-657.41</v>
      </c>
      <c r="R9" s="17"/>
    </row>
    <row r="10" spans="1:18" ht="38.25" customHeight="1" x14ac:dyDescent="0.25">
      <c r="A10" s="12">
        <v>4</v>
      </c>
      <c r="B10" s="6" t="s">
        <v>10</v>
      </c>
      <c r="C10" s="6" t="s">
        <v>11</v>
      </c>
      <c r="D10" s="7">
        <f>D11+D12+D13+D14</f>
        <v>22232.02</v>
      </c>
      <c r="E10" s="7">
        <f>E11+E12+E13+E14</f>
        <v>24844.45</v>
      </c>
      <c r="F10" s="7">
        <v>29603.5</v>
      </c>
      <c r="G10" s="7">
        <v>29185.26</v>
      </c>
      <c r="H10" s="27">
        <f t="shared" si="2"/>
        <v>-418.2400000000016</v>
      </c>
      <c r="I10" s="7">
        <f>I11+I12+I13+I14+I15</f>
        <v>19291.860000000004</v>
      </c>
      <c r="J10" s="7">
        <v>33530.68</v>
      </c>
      <c r="K10" s="7">
        <v>20543.376</v>
      </c>
      <c r="L10" s="5">
        <f t="shared" si="3"/>
        <v>1251.515999999996</v>
      </c>
      <c r="M10" s="5">
        <f t="shared" si="0"/>
        <v>61.267400482185273</v>
      </c>
      <c r="N10" s="19">
        <v>32996.25</v>
      </c>
      <c r="O10" s="37">
        <f>N10-J10</f>
        <v>-534.43000000000029</v>
      </c>
    </row>
    <row r="11" spans="1:18" ht="118.5" customHeight="1" x14ac:dyDescent="0.25">
      <c r="A11" s="12">
        <v>5</v>
      </c>
      <c r="B11" s="6" t="s">
        <v>12</v>
      </c>
      <c r="C11" s="34" t="s">
        <v>13</v>
      </c>
      <c r="D11" s="7">
        <v>21632.799999999999</v>
      </c>
      <c r="E11" s="7">
        <v>23911.57</v>
      </c>
      <c r="F11" s="7">
        <v>28473.5</v>
      </c>
      <c r="G11" s="7">
        <v>27722.78</v>
      </c>
      <c r="H11" s="27">
        <f t="shared" si="2"/>
        <v>-750.72000000000116</v>
      </c>
      <c r="I11" s="7">
        <v>18320.91</v>
      </c>
      <c r="J11" s="7">
        <v>32185.8</v>
      </c>
      <c r="K11" s="7">
        <v>19072.584999999999</v>
      </c>
      <c r="L11" s="5">
        <f t="shared" si="3"/>
        <v>751.67499999999927</v>
      </c>
      <c r="M11" s="5">
        <f t="shared" si="0"/>
        <v>59.257762740090349</v>
      </c>
      <c r="N11" s="19">
        <v>31185</v>
      </c>
      <c r="O11" s="19"/>
    </row>
    <row r="12" spans="1:18" ht="107.25" customHeight="1" x14ac:dyDescent="0.25">
      <c r="A12" s="12">
        <v>6</v>
      </c>
      <c r="B12" s="8" t="s">
        <v>14</v>
      </c>
      <c r="C12" s="11" t="s">
        <v>15</v>
      </c>
      <c r="D12" s="10">
        <v>1.1499999999999999</v>
      </c>
      <c r="E12" s="10">
        <v>6.15</v>
      </c>
      <c r="F12" s="10"/>
      <c r="G12" s="10"/>
      <c r="H12" s="5">
        <f t="shared" si="2"/>
        <v>0</v>
      </c>
      <c r="I12" s="7">
        <v>52.68</v>
      </c>
      <c r="J12" s="10">
        <v>58.59</v>
      </c>
      <c r="K12" s="7">
        <v>-15.573</v>
      </c>
      <c r="L12" s="5">
        <f t="shared" si="3"/>
        <v>-68.253</v>
      </c>
      <c r="M12" s="5">
        <f t="shared" si="0"/>
        <v>-26.579621095750127</v>
      </c>
      <c r="N12" s="19">
        <f t="shared" ref="N12:N69" si="4">J12+L12</f>
        <v>-9.6629999999999967</v>
      </c>
      <c r="O12" s="19"/>
    </row>
    <row r="13" spans="1:18" ht="114" customHeight="1" x14ac:dyDescent="0.25">
      <c r="A13" s="12">
        <v>7</v>
      </c>
      <c r="B13" s="8" t="s">
        <v>16</v>
      </c>
      <c r="C13" s="9" t="s">
        <v>17</v>
      </c>
      <c r="D13" s="10">
        <v>109.64</v>
      </c>
      <c r="E13" s="10">
        <v>144.22</v>
      </c>
      <c r="F13" s="10">
        <v>105.4</v>
      </c>
      <c r="G13" s="10">
        <v>217.3</v>
      </c>
      <c r="H13" s="5">
        <f t="shared" si="2"/>
        <v>111.9</v>
      </c>
      <c r="I13" s="7">
        <v>156.56</v>
      </c>
      <c r="J13" s="10">
        <v>166.73</v>
      </c>
      <c r="K13" s="7">
        <v>166.73</v>
      </c>
      <c r="L13" s="5">
        <f t="shared" si="3"/>
        <v>10.169999999999987</v>
      </c>
      <c r="M13" s="5">
        <f t="shared" ref="M13:M63" si="5">K13/J13*100</f>
        <v>100</v>
      </c>
      <c r="N13" s="19">
        <f t="shared" si="4"/>
        <v>176.89999999999998</v>
      </c>
      <c r="O13" s="19"/>
    </row>
    <row r="14" spans="1:18" ht="46.5" customHeight="1" x14ac:dyDescent="0.25">
      <c r="A14" s="12">
        <v>8</v>
      </c>
      <c r="B14" s="8" t="s">
        <v>18</v>
      </c>
      <c r="C14" s="9" t="s">
        <v>19</v>
      </c>
      <c r="D14" s="10">
        <v>488.43</v>
      </c>
      <c r="E14" s="10">
        <v>782.51</v>
      </c>
      <c r="F14" s="10">
        <v>1024.5999999999999</v>
      </c>
      <c r="G14" s="10">
        <v>826.13</v>
      </c>
      <c r="H14" s="5">
        <f t="shared" si="2"/>
        <v>-198.46999999999991</v>
      </c>
      <c r="I14" s="7">
        <v>610.33000000000004</v>
      </c>
      <c r="J14" s="10">
        <v>851.78</v>
      </c>
      <c r="K14" s="7">
        <v>1110.48</v>
      </c>
      <c r="L14" s="5">
        <f t="shared" si="3"/>
        <v>500.15</v>
      </c>
      <c r="M14" s="5">
        <f t="shared" si="5"/>
        <v>130.37169222099604</v>
      </c>
      <c r="N14" s="19">
        <f t="shared" si="4"/>
        <v>1351.9299999999998</v>
      </c>
      <c r="O14" s="19"/>
    </row>
    <row r="15" spans="1:18" ht="64.5" customHeight="1" x14ac:dyDescent="0.25">
      <c r="A15" s="12">
        <v>9</v>
      </c>
      <c r="B15" s="6" t="s">
        <v>119</v>
      </c>
      <c r="C15" s="34" t="s">
        <v>121</v>
      </c>
      <c r="D15" s="7"/>
      <c r="E15" s="7"/>
      <c r="F15" s="7">
        <v>0</v>
      </c>
      <c r="G15" s="7"/>
      <c r="H15" s="27">
        <f t="shared" si="2"/>
        <v>0</v>
      </c>
      <c r="I15" s="7">
        <v>151.38</v>
      </c>
      <c r="J15" s="7">
        <v>267.77999999999997</v>
      </c>
      <c r="K15" s="7">
        <v>176.28</v>
      </c>
      <c r="L15" s="27">
        <f t="shared" si="3"/>
        <v>24.900000000000006</v>
      </c>
      <c r="M15" s="5">
        <f t="shared" si="5"/>
        <v>65.830159085816717</v>
      </c>
      <c r="N15" s="19">
        <f t="shared" si="4"/>
        <v>292.67999999999995</v>
      </c>
      <c r="O15" s="19"/>
    </row>
    <row r="16" spans="1:18" ht="69.75" customHeight="1" x14ac:dyDescent="0.25">
      <c r="A16" s="12">
        <v>10</v>
      </c>
      <c r="B16" s="23" t="s">
        <v>20</v>
      </c>
      <c r="C16" s="23" t="s">
        <v>21</v>
      </c>
      <c r="D16" s="24">
        <f t="shared" ref="D16:E16" si="6">D17</f>
        <v>1045.76</v>
      </c>
      <c r="E16" s="24">
        <f t="shared" si="6"/>
        <v>1145.51</v>
      </c>
      <c r="F16" s="24">
        <v>1273</v>
      </c>
      <c r="G16" s="24">
        <v>1297.45</v>
      </c>
      <c r="H16" s="25">
        <f t="shared" si="2"/>
        <v>24.450000000000045</v>
      </c>
      <c r="I16" s="24">
        <f t="shared" ref="I16" si="7">I17</f>
        <v>943.94999999999993</v>
      </c>
      <c r="J16" s="24">
        <v>2623.2</v>
      </c>
      <c r="K16" s="24">
        <v>2256.5500000000002</v>
      </c>
      <c r="L16" s="25">
        <f t="shared" si="3"/>
        <v>1312.6000000000004</v>
      </c>
      <c r="M16" s="25">
        <f t="shared" si="5"/>
        <v>86.022796584324496</v>
      </c>
      <c r="N16" s="26">
        <v>2623.2</v>
      </c>
      <c r="O16" s="26">
        <f>N16-J16</f>
        <v>0</v>
      </c>
    </row>
    <row r="17" spans="1:17" ht="58.5" customHeight="1" x14ac:dyDescent="0.25">
      <c r="A17" s="12">
        <v>11</v>
      </c>
      <c r="B17" s="6" t="s">
        <v>22</v>
      </c>
      <c r="C17" s="6" t="s">
        <v>23</v>
      </c>
      <c r="D17" s="7">
        <f t="shared" ref="D17:E17" si="8">D18+D19+D20+D21</f>
        <v>1045.76</v>
      </c>
      <c r="E17" s="7">
        <f t="shared" si="8"/>
        <v>1145.51</v>
      </c>
      <c r="F17" s="7">
        <v>1273</v>
      </c>
      <c r="G17" s="7">
        <v>1297.45</v>
      </c>
      <c r="H17" s="27">
        <f t="shared" si="2"/>
        <v>24.450000000000045</v>
      </c>
      <c r="I17" s="7">
        <f t="shared" ref="I17" si="9">I18+I19+I20+I21</f>
        <v>943.94999999999993</v>
      </c>
      <c r="J17" s="7">
        <v>2623</v>
      </c>
      <c r="K17" s="7">
        <v>2256.5500000000002</v>
      </c>
      <c r="L17" s="27">
        <f t="shared" si="3"/>
        <v>1312.6000000000004</v>
      </c>
      <c r="M17" s="5">
        <f t="shared" si="5"/>
        <v>86.029355699580648</v>
      </c>
      <c r="N17" s="19">
        <v>2623</v>
      </c>
      <c r="O17" s="19"/>
    </row>
    <row r="18" spans="1:17" ht="62.25" customHeight="1" x14ac:dyDescent="0.25">
      <c r="A18" s="12">
        <v>12</v>
      </c>
      <c r="B18" s="6" t="s">
        <v>24</v>
      </c>
      <c r="C18" s="6" t="s">
        <v>76</v>
      </c>
      <c r="D18" s="7">
        <v>465.95</v>
      </c>
      <c r="E18" s="7">
        <v>521.41999999999996</v>
      </c>
      <c r="F18" s="7">
        <v>584.5</v>
      </c>
      <c r="G18" s="7">
        <v>598.98</v>
      </c>
      <c r="H18" s="27">
        <f t="shared" si="2"/>
        <v>14.480000000000018</v>
      </c>
      <c r="I18" s="7">
        <v>428.15</v>
      </c>
      <c r="J18" s="7">
        <v>1186</v>
      </c>
      <c r="K18" s="7">
        <v>1103.3399999999999</v>
      </c>
      <c r="L18" s="27">
        <f t="shared" si="3"/>
        <v>675.18999999999994</v>
      </c>
      <c r="M18" s="5">
        <f t="shared" si="5"/>
        <v>93.030354131534565</v>
      </c>
      <c r="N18" s="19">
        <v>1186</v>
      </c>
      <c r="O18" s="19"/>
    </row>
    <row r="19" spans="1:17" ht="28.5" customHeight="1" x14ac:dyDescent="0.25">
      <c r="A19" s="12">
        <v>13</v>
      </c>
      <c r="B19" s="6" t="s">
        <v>25</v>
      </c>
      <c r="C19" s="6" t="s">
        <v>77</v>
      </c>
      <c r="D19" s="7">
        <v>4.49</v>
      </c>
      <c r="E19" s="7">
        <v>3.83</v>
      </c>
      <c r="F19" s="7">
        <v>3.3</v>
      </c>
      <c r="G19" s="7">
        <v>4.21</v>
      </c>
      <c r="H19" s="27">
        <f t="shared" si="2"/>
        <v>0.91000000000000014</v>
      </c>
      <c r="I19" s="7">
        <v>3.06</v>
      </c>
      <c r="J19" s="7">
        <v>6.6</v>
      </c>
      <c r="K19" s="7">
        <v>6.24</v>
      </c>
      <c r="L19" s="27">
        <f t="shared" si="3"/>
        <v>3.18</v>
      </c>
      <c r="M19" s="5">
        <f t="shared" si="5"/>
        <v>94.545454545454561</v>
      </c>
      <c r="N19" s="19">
        <v>6.6</v>
      </c>
      <c r="O19" s="19"/>
    </row>
    <row r="20" spans="1:17" ht="32.25" customHeight="1" x14ac:dyDescent="0.25">
      <c r="A20" s="12">
        <v>14</v>
      </c>
      <c r="B20" s="6" t="s">
        <v>26</v>
      </c>
      <c r="C20" s="6" t="s">
        <v>78</v>
      </c>
      <c r="D20" s="7">
        <v>679.72</v>
      </c>
      <c r="E20" s="7">
        <v>696.62</v>
      </c>
      <c r="F20" s="7">
        <v>768.9</v>
      </c>
      <c r="G20" s="7">
        <v>796.4</v>
      </c>
      <c r="H20" s="27">
        <f t="shared" si="2"/>
        <v>27.5</v>
      </c>
      <c r="I20" s="7">
        <v>588.32000000000005</v>
      </c>
      <c r="J20" s="7">
        <v>1579.3</v>
      </c>
      <c r="K20" s="7">
        <v>1270.1300000000001</v>
      </c>
      <c r="L20" s="27">
        <f t="shared" si="3"/>
        <v>681.81000000000006</v>
      </c>
      <c r="M20" s="5">
        <f t="shared" si="5"/>
        <v>80.423605394795175</v>
      </c>
      <c r="N20" s="19">
        <v>1579.3</v>
      </c>
      <c r="O20" s="19"/>
    </row>
    <row r="21" spans="1:17" ht="33" customHeight="1" x14ac:dyDescent="0.25">
      <c r="A21" s="12">
        <v>15</v>
      </c>
      <c r="B21" s="6" t="s">
        <v>27</v>
      </c>
      <c r="C21" s="6" t="s">
        <v>79</v>
      </c>
      <c r="D21" s="7">
        <v>-104.4</v>
      </c>
      <c r="E21" s="7">
        <v>-76.36</v>
      </c>
      <c r="F21" s="7">
        <v>-83.7</v>
      </c>
      <c r="G21" s="7">
        <v>-102.14</v>
      </c>
      <c r="H21" s="27">
        <f t="shared" si="2"/>
        <v>-18.439999999999998</v>
      </c>
      <c r="I21" s="7">
        <v>-75.58</v>
      </c>
      <c r="J21" s="7">
        <v>-148.69999999999999</v>
      </c>
      <c r="K21" s="7">
        <v>-123.166</v>
      </c>
      <c r="L21" s="27">
        <f t="shared" si="3"/>
        <v>-47.585999999999999</v>
      </c>
      <c r="M21" s="5">
        <f t="shared" si="5"/>
        <v>82.828513786146601</v>
      </c>
      <c r="N21" s="19">
        <v>-148.69999999999999</v>
      </c>
      <c r="O21" s="19"/>
    </row>
    <row r="22" spans="1:17" ht="45" x14ac:dyDescent="0.25">
      <c r="A22" s="12">
        <v>16</v>
      </c>
      <c r="B22" s="38" t="s">
        <v>28</v>
      </c>
      <c r="C22" s="38" t="s">
        <v>29</v>
      </c>
      <c r="D22" s="39">
        <f>D25+D26</f>
        <v>4306.25</v>
      </c>
      <c r="E22" s="39">
        <f>E25+E26+E27</f>
        <v>4666.4799999999996</v>
      </c>
      <c r="F22" s="40">
        <v>19846.5</v>
      </c>
      <c r="G22" s="39">
        <v>18365.87</v>
      </c>
      <c r="H22" s="25">
        <f t="shared" si="2"/>
        <v>-1480.630000000001</v>
      </c>
      <c r="I22" s="39">
        <f>I23+I24+I25+I26+I27</f>
        <v>15668.410000000002</v>
      </c>
      <c r="J22" s="39">
        <v>22715.31</v>
      </c>
      <c r="K22" s="39">
        <v>18914.988000000001</v>
      </c>
      <c r="L22" s="25">
        <f t="shared" si="3"/>
        <v>3246.5779999999995</v>
      </c>
      <c r="M22" s="25">
        <f t="shared" si="5"/>
        <v>83.269777079863758</v>
      </c>
      <c r="N22" s="26">
        <v>22684.53</v>
      </c>
      <c r="O22" s="26">
        <f>N22-J22</f>
        <v>-30.780000000002474</v>
      </c>
    </row>
    <row r="23" spans="1:17" ht="15.75" x14ac:dyDescent="0.25">
      <c r="A23" s="12">
        <v>17</v>
      </c>
      <c r="B23" s="14" t="s">
        <v>95</v>
      </c>
      <c r="C23" s="14" t="s">
        <v>96</v>
      </c>
      <c r="D23" s="16"/>
      <c r="E23" s="16"/>
      <c r="F23" s="16">
        <v>11706.7</v>
      </c>
      <c r="G23" s="16">
        <v>11563.56</v>
      </c>
      <c r="H23" s="27">
        <f t="shared" si="2"/>
        <v>-143.14000000000124</v>
      </c>
      <c r="I23" s="16">
        <v>10523.53</v>
      </c>
      <c r="J23" s="16">
        <v>15100.79</v>
      </c>
      <c r="K23" s="16">
        <v>11866.656000000001</v>
      </c>
      <c r="L23" s="27">
        <f t="shared" si="3"/>
        <v>1343.1260000000002</v>
      </c>
      <c r="M23" s="5">
        <f t="shared" si="5"/>
        <v>78.583014531027857</v>
      </c>
      <c r="N23" s="19">
        <v>13600</v>
      </c>
      <c r="O23" s="19"/>
    </row>
    <row r="24" spans="1:17" ht="30" x14ac:dyDescent="0.25">
      <c r="A24" s="12">
        <v>18</v>
      </c>
      <c r="B24" s="14" t="s">
        <v>97</v>
      </c>
      <c r="C24" s="14" t="s">
        <v>98</v>
      </c>
      <c r="D24" s="16"/>
      <c r="E24" s="16"/>
      <c r="F24" s="16">
        <v>3585.9</v>
      </c>
      <c r="G24" s="16">
        <v>3349.78</v>
      </c>
      <c r="H24" s="27">
        <f t="shared" si="2"/>
        <v>-236.11999999999989</v>
      </c>
      <c r="I24" s="16">
        <v>2138.0700000000002</v>
      </c>
      <c r="J24" s="16">
        <v>2812.46</v>
      </c>
      <c r="K24" s="16">
        <v>3814.78</v>
      </c>
      <c r="L24" s="27">
        <f t="shared" si="3"/>
        <v>1676.71</v>
      </c>
      <c r="M24" s="5">
        <f t="shared" si="5"/>
        <v>135.63855130384076</v>
      </c>
      <c r="N24" s="19">
        <v>4970</v>
      </c>
      <c r="O24" s="19"/>
      <c r="P24" s="17"/>
      <c r="Q24" s="17"/>
    </row>
    <row r="25" spans="1:17" ht="31.5" customHeight="1" x14ac:dyDescent="0.25">
      <c r="A25" s="12">
        <v>19</v>
      </c>
      <c r="B25" s="6" t="s">
        <v>30</v>
      </c>
      <c r="C25" s="6" t="s">
        <v>62</v>
      </c>
      <c r="D25" s="7">
        <v>3989.6</v>
      </c>
      <c r="E25" s="7">
        <v>4022.48</v>
      </c>
      <c r="F25" s="7">
        <v>1199.7</v>
      </c>
      <c r="G25" s="7">
        <v>1126.48</v>
      </c>
      <c r="H25" s="27">
        <f t="shared" si="2"/>
        <v>-73.220000000000027</v>
      </c>
      <c r="I25" s="7">
        <v>1061.01</v>
      </c>
      <c r="J25" s="7">
        <v>5.71</v>
      </c>
      <c r="K25" s="7">
        <v>-56.854999999999997</v>
      </c>
      <c r="L25" s="27">
        <f t="shared" si="3"/>
        <v>-1117.865</v>
      </c>
      <c r="M25" s="5">
        <f t="shared" si="5"/>
        <v>-995.70928196147099</v>
      </c>
      <c r="N25" s="19">
        <v>-56</v>
      </c>
      <c r="O25" s="19"/>
    </row>
    <row r="26" spans="1:17" ht="15.75" x14ac:dyDescent="0.25">
      <c r="A26" s="12">
        <v>20</v>
      </c>
      <c r="B26" s="6" t="s">
        <v>31</v>
      </c>
      <c r="C26" s="6" t="s">
        <v>63</v>
      </c>
      <c r="D26" s="7">
        <v>316.64999999999998</v>
      </c>
      <c r="E26" s="7">
        <v>559.38</v>
      </c>
      <c r="F26" s="7">
        <v>644.9</v>
      </c>
      <c r="G26" s="7">
        <v>588.79</v>
      </c>
      <c r="H26" s="27">
        <f t="shared" si="2"/>
        <v>-56.110000000000014</v>
      </c>
      <c r="I26" s="7">
        <v>588.79</v>
      </c>
      <c r="J26" s="7">
        <v>2112.06</v>
      </c>
      <c r="K26" s="7">
        <v>2089.1570000000002</v>
      </c>
      <c r="L26" s="27">
        <f t="shared" si="3"/>
        <v>1500.3670000000002</v>
      </c>
      <c r="M26" s="5">
        <f t="shared" si="5"/>
        <v>98.915608458093047</v>
      </c>
      <c r="N26" s="19">
        <v>2300</v>
      </c>
      <c r="O26" s="19"/>
    </row>
    <row r="27" spans="1:17" ht="15.75" x14ac:dyDescent="0.25">
      <c r="A27" s="12">
        <v>21</v>
      </c>
      <c r="B27" s="6" t="s">
        <v>81</v>
      </c>
      <c r="C27" s="6" t="s">
        <v>82</v>
      </c>
      <c r="D27" s="7"/>
      <c r="E27" s="7">
        <v>84.62</v>
      </c>
      <c r="F27" s="7">
        <v>2709.3</v>
      </c>
      <c r="G27" s="7">
        <v>1737.25</v>
      </c>
      <c r="H27" s="27">
        <f t="shared" si="2"/>
        <v>-972.05000000000018</v>
      </c>
      <c r="I27" s="7">
        <v>1357.01</v>
      </c>
      <c r="J27" s="7">
        <v>2684.29</v>
      </c>
      <c r="K27" s="7">
        <v>1201.25</v>
      </c>
      <c r="L27" s="27">
        <f t="shared" si="3"/>
        <v>-155.76</v>
      </c>
      <c r="M27" s="27">
        <f t="shared" si="5"/>
        <v>44.751125996073448</v>
      </c>
      <c r="N27" s="29">
        <v>1870.53</v>
      </c>
      <c r="O27" s="29"/>
    </row>
    <row r="28" spans="1:17" ht="30" customHeight="1" x14ac:dyDescent="0.25">
      <c r="A28" s="12">
        <v>22</v>
      </c>
      <c r="B28" s="41" t="s">
        <v>64</v>
      </c>
      <c r="C28" s="41" t="s">
        <v>65</v>
      </c>
      <c r="D28" s="42">
        <f t="shared" ref="D28:E28" si="10">D29+D30</f>
        <v>1670.09</v>
      </c>
      <c r="E28" s="42">
        <f t="shared" si="10"/>
        <v>1797.09</v>
      </c>
      <c r="F28" s="42">
        <v>2520</v>
      </c>
      <c r="G28" s="42">
        <v>2498.71</v>
      </c>
      <c r="H28" s="25">
        <f t="shared" si="2"/>
        <v>-21.289999999999964</v>
      </c>
      <c r="I28" s="42">
        <f>I29+I30</f>
        <v>967.84999999999991</v>
      </c>
      <c r="J28" s="42">
        <v>2383.64</v>
      </c>
      <c r="K28" s="39">
        <v>1368.145</v>
      </c>
      <c r="L28" s="25">
        <f t="shared" si="3"/>
        <v>400.29500000000007</v>
      </c>
      <c r="M28" s="25">
        <f t="shared" si="5"/>
        <v>57.397299927841452</v>
      </c>
      <c r="N28" s="26">
        <f t="shared" si="4"/>
        <v>2783.9349999999999</v>
      </c>
      <c r="O28" s="26">
        <f>N28-J28</f>
        <v>400.29500000000007</v>
      </c>
    </row>
    <row r="29" spans="1:17" ht="31.5" customHeight="1" x14ac:dyDescent="0.25">
      <c r="A29" s="12">
        <v>23</v>
      </c>
      <c r="B29" s="6" t="s">
        <v>106</v>
      </c>
      <c r="C29" s="6" t="s">
        <v>66</v>
      </c>
      <c r="D29" s="7">
        <v>608.04999999999995</v>
      </c>
      <c r="E29" s="7">
        <v>651.22</v>
      </c>
      <c r="F29" s="7">
        <v>480</v>
      </c>
      <c r="G29" s="7">
        <v>414.76</v>
      </c>
      <c r="H29" s="27">
        <f t="shared" si="2"/>
        <v>-65.240000000000009</v>
      </c>
      <c r="I29" s="7">
        <v>86.49</v>
      </c>
      <c r="J29" s="7">
        <v>517.70000000000005</v>
      </c>
      <c r="K29" s="7">
        <v>135.489</v>
      </c>
      <c r="L29" s="27">
        <f t="shared" si="3"/>
        <v>48.999000000000009</v>
      </c>
      <c r="M29" s="5">
        <f t="shared" si="5"/>
        <v>26.171334749855131</v>
      </c>
      <c r="N29" s="19">
        <f t="shared" si="4"/>
        <v>566.69900000000007</v>
      </c>
      <c r="O29" s="19"/>
    </row>
    <row r="30" spans="1:17" ht="30.75" customHeight="1" x14ac:dyDescent="0.25">
      <c r="A30" s="12">
        <v>24</v>
      </c>
      <c r="B30" s="6" t="s">
        <v>67</v>
      </c>
      <c r="C30" s="6" t="s">
        <v>68</v>
      </c>
      <c r="D30" s="7">
        <f t="shared" ref="D30:E30" si="11">D31+D32</f>
        <v>1062.04</v>
      </c>
      <c r="E30" s="7">
        <f t="shared" si="11"/>
        <v>1145.8699999999999</v>
      </c>
      <c r="F30" s="7">
        <v>2040</v>
      </c>
      <c r="G30" s="7">
        <v>2083.94</v>
      </c>
      <c r="H30" s="27">
        <f t="shared" si="2"/>
        <v>43.940000000000055</v>
      </c>
      <c r="I30" s="7">
        <f>I31+I32</f>
        <v>881.3599999999999</v>
      </c>
      <c r="J30" s="7">
        <v>1865.94</v>
      </c>
      <c r="K30" s="7">
        <v>1232.655</v>
      </c>
      <c r="L30" s="27">
        <f t="shared" si="3"/>
        <v>351.29500000000007</v>
      </c>
      <c r="M30" s="5">
        <f t="shared" si="5"/>
        <v>66.060805813691758</v>
      </c>
      <c r="N30" s="19">
        <f t="shared" si="4"/>
        <v>2217.2350000000001</v>
      </c>
      <c r="O30" s="19"/>
    </row>
    <row r="31" spans="1:17" ht="30" customHeight="1" x14ac:dyDescent="0.25">
      <c r="A31" s="12">
        <v>25</v>
      </c>
      <c r="B31" s="6" t="s">
        <v>107</v>
      </c>
      <c r="C31" s="6" t="s">
        <v>69</v>
      </c>
      <c r="D31" s="7">
        <v>424.31</v>
      </c>
      <c r="E31" s="7">
        <v>430.64</v>
      </c>
      <c r="F31" s="7">
        <v>970</v>
      </c>
      <c r="G31" s="7">
        <v>1000.52</v>
      </c>
      <c r="H31" s="27">
        <f t="shared" si="2"/>
        <v>30.519999999999982</v>
      </c>
      <c r="I31" s="7">
        <v>682.92</v>
      </c>
      <c r="J31" s="7">
        <v>875.87</v>
      </c>
      <c r="K31" s="7">
        <v>1058.432</v>
      </c>
      <c r="L31" s="27">
        <f t="shared" si="3"/>
        <v>375.51200000000006</v>
      </c>
      <c r="M31" s="5">
        <f t="shared" si="5"/>
        <v>120.84350417299372</v>
      </c>
      <c r="N31" s="19">
        <f t="shared" si="4"/>
        <v>1251.3820000000001</v>
      </c>
      <c r="O31" s="19"/>
    </row>
    <row r="32" spans="1:17" ht="27" customHeight="1" x14ac:dyDescent="0.25">
      <c r="A32" s="12">
        <v>26</v>
      </c>
      <c r="B32" s="6" t="s">
        <v>108</v>
      </c>
      <c r="C32" s="6" t="s">
        <v>70</v>
      </c>
      <c r="D32" s="7">
        <v>637.73</v>
      </c>
      <c r="E32" s="7">
        <v>715.23</v>
      </c>
      <c r="F32" s="7">
        <v>1070</v>
      </c>
      <c r="G32" s="7">
        <v>1083.42</v>
      </c>
      <c r="H32" s="27">
        <f t="shared" si="2"/>
        <v>13.420000000000073</v>
      </c>
      <c r="I32" s="7">
        <v>198.44</v>
      </c>
      <c r="J32" s="7">
        <v>990.07</v>
      </c>
      <c r="K32" s="7">
        <v>174.22300000000001</v>
      </c>
      <c r="L32" s="27">
        <f t="shared" si="3"/>
        <v>-24.216999999999985</v>
      </c>
      <c r="M32" s="5">
        <f t="shared" si="5"/>
        <v>17.597038593230781</v>
      </c>
      <c r="N32" s="19">
        <v>965.86</v>
      </c>
      <c r="O32" s="19"/>
    </row>
    <row r="33" spans="1:15" ht="41.25" customHeight="1" x14ac:dyDescent="0.25">
      <c r="A33" s="12">
        <v>27</v>
      </c>
      <c r="B33" s="38" t="s">
        <v>32</v>
      </c>
      <c r="C33" s="38" t="s">
        <v>33</v>
      </c>
      <c r="D33" s="39">
        <f>D34+D35</f>
        <v>1005.69</v>
      </c>
      <c r="E33" s="39">
        <f>E34+E35</f>
        <v>809.8599999999999</v>
      </c>
      <c r="F33" s="39">
        <v>765</v>
      </c>
      <c r="G33" s="39">
        <v>773.01</v>
      </c>
      <c r="H33" s="25">
        <f t="shared" si="2"/>
        <v>8.0099999999999909</v>
      </c>
      <c r="I33" s="39">
        <f>I34+I35</f>
        <v>478.75</v>
      </c>
      <c r="J33" s="39">
        <f>J34+J35</f>
        <v>700</v>
      </c>
      <c r="K33" s="39">
        <v>565.29</v>
      </c>
      <c r="L33" s="25">
        <f t="shared" si="3"/>
        <v>86.539999999999964</v>
      </c>
      <c r="M33" s="25">
        <f t="shared" si="5"/>
        <v>80.755714285714276</v>
      </c>
      <c r="N33" s="26">
        <f t="shared" si="4"/>
        <v>786.54</v>
      </c>
      <c r="O33" s="26">
        <v>86.54</v>
      </c>
    </row>
    <row r="34" spans="1:15" ht="45" customHeight="1" x14ac:dyDescent="0.25">
      <c r="A34" s="12">
        <v>28</v>
      </c>
      <c r="B34" s="6" t="s">
        <v>34</v>
      </c>
      <c r="C34" s="46" t="s">
        <v>35</v>
      </c>
      <c r="D34" s="7">
        <v>968.19</v>
      </c>
      <c r="E34" s="7">
        <v>792.55</v>
      </c>
      <c r="F34" s="7">
        <v>765</v>
      </c>
      <c r="G34" s="7">
        <v>773.01</v>
      </c>
      <c r="H34" s="27">
        <f t="shared" si="2"/>
        <v>8.0099999999999909</v>
      </c>
      <c r="I34" s="7">
        <v>470.45</v>
      </c>
      <c r="J34" s="7">
        <v>700</v>
      </c>
      <c r="K34" s="7">
        <v>558.29</v>
      </c>
      <c r="L34" s="27">
        <f t="shared" si="3"/>
        <v>87.839999999999975</v>
      </c>
      <c r="M34" s="27">
        <f t="shared" si="5"/>
        <v>79.755714285714291</v>
      </c>
      <c r="N34" s="29">
        <v>786.54</v>
      </c>
      <c r="O34" s="29"/>
    </row>
    <row r="35" spans="1:15" ht="21.75" customHeight="1" x14ac:dyDescent="0.25">
      <c r="A35" s="12">
        <v>29</v>
      </c>
      <c r="B35" s="22">
        <v>6.701080402001E+19</v>
      </c>
      <c r="C35" s="36"/>
      <c r="D35" s="7">
        <v>37.5</v>
      </c>
      <c r="E35" s="7">
        <v>17.309999999999999</v>
      </c>
      <c r="F35" s="7"/>
      <c r="G35" s="7"/>
      <c r="H35" s="27">
        <f t="shared" si="2"/>
        <v>0</v>
      </c>
      <c r="I35" s="7">
        <v>8.3000000000000007</v>
      </c>
      <c r="J35" s="7"/>
      <c r="K35" s="7">
        <v>7</v>
      </c>
      <c r="L35" s="27">
        <f t="shared" si="3"/>
        <v>-1.3000000000000007</v>
      </c>
      <c r="M35" s="5"/>
      <c r="N35" s="19"/>
      <c r="O35" s="19"/>
    </row>
    <row r="36" spans="1:15" ht="71.25" customHeight="1" x14ac:dyDescent="0.25">
      <c r="A36" s="12">
        <v>30</v>
      </c>
      <c r="B36" s="38" t="s">
        <v>36</v>
      </c>
      <c r="C36" s="38" t="s">
        <v>37</v>
      </c>
      <c r="D36" s="39">
        <f>D37+D38++D39+D40</f>
        <v>3149.2</v>
      </c>
      <c r="E36" s="39">
        <f t="shared" ref="E36" si="12">E37+E38++E39+E40</f>
        <v>2128.36</v>
      </c>
      <c r="F36" s="39">
        <v>1907.6</v>
      </c>
      <c r="G36" s="39">
        <v>1885.73</v>
      </c>
      <c r="H36" s="25">
        <f t="shared" si="2"/>
        <v>-21.869999999999891</v>
      </c>
      <c r="I36" s="39">
        <f>I37+I38++I39+I40</f>
        <v>1401.6599999999999</v>
      </c>
      <c r="J36" s="39">
        <v>2235.1999999999998</v>
      </c>
      <c r="K36" s="39">
        <v>1911.35</v>
      </c>
      <c r="L36" s="25">
        <f t="shared" si="3"/>
        <v>509.69000000000005</v>
      </c>
      <c r="M36" s="25">
        <f t="shared" si="5"/>
        <v>85.51136363636364</v>
      </c>
      <c r="N36" s="26">
        <v>2515</v>
      </c>
      <c r="O36" s="26">
        <f>N36-J36</f>
        <v>279.80000000000018</v>
      </c>
    </row>
    <row r="37" spans="1:15" ht="63.75" customHeight="1" x14ac:dyDescent="0.25">
      <c r="A37" s="12">
        <v>31</v>
      </c>
      <c r="B37" s="6" t="s">
        <v>109</v>
      </c>
      <c r="C37" s="34" t="s">
        <v>38</v>
      </c>
      <c r="D37" s="7">
        <v>1880.1</v>
      </c>
      <c r="E37" s="7">
        <v>1653.77</v>
      </c>
      <c r="F37" s="7">
        <v>1620</v>
      </c>
      <c r="G37" s="7">
        <v>1580.62</v>
      </c>
      <c r="H37" s="27">
        <f t="shared" si="2"/>
        <v>-39.380000000000109</v>
      </c>
      <c r="I37" s="7">
        <v>1233.0999999999999</v>
      </c>
      <c r="J37" s="7">
        <v>1816</v>
      </c>
      <c r="K37" s="7">
        <v>1334.1590000000001</v>
      </c>
      <c r="L37" s="27">
        <f t="shared" si="3"/>
        <v>101.0590000000002</v>
      </c>
      <c r="M37" s="27">
        <f t="shared" si="5"/>
        <v>73.466905286343618</v>
      </c>
      <c r="N37" s="29">
        <v>1820</v>
      </c>
      <c r="O37" s="29"/>
    </row>
    <row r="38" spans="1:15" ht="66.75" customHeight="1" x14ac:dyDescent="0.25">
      <c r="A38" s="12">
        <v>32</v>
      </c>
      <c r="B38" s="6" t="s">
        <v>110</v>
      </c>
      <c r="C38" s="34" t="s">
        <v>39</v>
      </c>
      <c r="D38" s="7">
        <v>201.28</v>
      </c>
      <c r="E38" s="7">
        <v>79.650000000000006</v>
      </c>
      <c r="F38" s="7">
        <v>110</v>
      </c>
      <c r="G38" s="7">
        <v>120.17</v>
      </c>
      <c r="H38" s="27">
        <f t="shared" si="2"/>
        <v>10.170000000000002</v>
      </c>
      <c r="I38" s="7">
        <v>61.29</v>
      </c>
      <c r="J38" s="7">
        <v>250</v>
      </c>
      <c r="K38" s="7">
        <v>415.858</v>
      </c>
      <c r="L38" s="27">
        <f t="shared" si="3"/>
        <v>354.56799999999998</v>
      </c>
      <c r="M38" s="27">
        <f t="shared" si="5"/>
        <v>166.3432</v>
      </c>
      <c r="N38" s="29">
        <v>515</v>
      </c>
      <c r="O38" s="29" t="s">
        <v>157</v>
      </c>
    </row>
    <row r="39" spans="1:15" ht="90" customHeight="1" x14ac:dyDescent="0.25">
      <c r="A39" s="12">
        <v>33</v>
      </c>
      <c r="B39" s="21">
        <v>1.11090441400001E+16</v>
      </c>
      <c r="C39" s="34" t="s">
        <v>125</v>
      </c>
      <c r="D39" s="7">
        <v>146.41</v>
      </c>
      <c r="E39" s="7">
        <v>167.52</v>
      </c>
      <c r="F39" s="7"/>
      <c r="G39" s="7"/>
      <c r="H39" s="27">
        <f t="shared" si="2"/>
        <v>0</v>
      </c>
      <c r="I39" s="7"/>
      <c r="J39" s="7"/>
      <c r="K39" s="7">
        <v>21.05</v>
      </c>
      <c r="L39" s="27">
        <f t="shared" si="3"/>
        <v>21.05</v>
      </c>
      <c r="M39" s="27"/>
      <c r="N39" s="29">
        <f t="shared" si="4"/>
        <v>21.05</v>
      </c>
      <c r="O39" s="29"/>
    </row>
    <row r="40" spans="1:15" ht="78" customHeight="1" x14ac:dyDescent="0.25">
      <c r="A40" s="12">
        <v>34</v>
      </c>
      <c r="B40" s="6" t="s">
        <v>111</v>
      </c>
      <c r="C40" s="34" t="s">
        <v>40</v>
      </c>
      <c r="D40" s="7">
        <v>921.41</v>
      </c>
      <c r="E40" s="7">
        <v>227.42</v>
      </c>
      <c r="F40" s="7">
        <v>177.6</v>
      </c>
      <c r="G40" s="7">
        <v>159.21</v>
      </c>
      <c r="H40" s="27">
        <f t="shared" si="2"/>
        <v>-18.389999999999986</v>
      </c>
      <c r="I40" s="7">
        <v>107.27</v>
      </c>
      <c r="J40" s="7">
        <v>169.2</v>
      </c>
      <c r="K40" s="7">
        <v>140.28200000000001</v>
      </c>
      <c r="L40" s="27">
        <f t="shared" si="3"/>
        <v>33.012000000000015</v>
      </c>
      <c r="M40" s="27">
        <f t="shared" si="5"/>
        <v>82.908983451536656</v>
      </c>
      <c r="N40" s="29">
        <v>180</v>
      </c>
      <c r="O40" s="29"/>
    </row>
    <row r="41" spans="1:15" ht="43.5" customHeight="1" x14ac:dyDescent="0.25">
      <c r="A41" s="12">
        <v>35</v>
      </c>
      <c r="B41" s="38" t="s">
        <v>41</v>
      </c>
      <c r="C41" s="38" t="s">
        <v>42</v>
      </c>
      <c r="D41" s="39">
        <f t="shared" ref="D41:E41" si="13">D42</f>
        <v>186.55999999999997</v>
      </c>
      <c r="E41" s="39">
        <f t="shared" si="13"/>
        <v>284.33</v>
      </c>
      <c r="F41" s="39">
        <v>414</v>
      </c>
      <c r="G41" s="39">
        <v>379.19</v>
      </c>
      <c r="H41" s="25">
        <f t="shared" si="2"/>
        <v>-34.81</v>
      </c>
      <c r="I41" s="39">
        <f>I42</f>
        <v>328.36</v>
      </c>
      <c r="J41" s="39">
        <v>366.37</v>
      </c>
      <c r="K41" s="39">
        <v>242.36699999999999</v>
      </c>
      <c r="L41" s="25">
        <f t="shared" si="3"/>
        <v>-85.993000000000023</v>
      </c>
      <c r="M41" s="25">
        <f t="shared" si="5"/>
        <v>66.153615197750909</v>
      </c>
      <c r="N41" s="26">
        <v>298.58</v>
      </c>
      <c r="O41" s="26">
        <f>N41-J41</f>
        <v>-67.79000000000002</v>
      </c>
    </row>
    <row r="42" spans="1:15" ht="61.5" customHeight="1" x14ac:dyDescent="0.25">
      <c r="A42" s="12">
        <v>36</v>
      </c>
      <c r="B42" s="6" t="s">
        <v>43</v>
      </c>
      <c r="C42" s="6" t="s">
        <v>44</v>
      </c>
      <c r="D42" s="7">
        <f>D43+D44+D45+D46</f>
        <v>186.55999999999997</v>
      </c>
      <c r="E42" s="7">
        <f>E43+E44+E45+E46+E47</f>
        <v>284.33</v>
      </c>
      <c r="F42" s="7">
        <v>414</v>
      </c>
      <c r="G42" s="7">
        <v>379.19</v>
      </c>
      <c r="H42" s="27">
        <f t="shared" si="2"/>
        <v>-34.81</v>
      </c>
      <c r="I42" s="7">
        <f>I43+I44+I45+I46+I47</f>
        <v>328.36</v>
      </c>
      <c r="J42" s="7">
        <v>366.37</v>
      </c>
      <c r="K42" s="7">
        <v>242.36699999999999</v>
      </c>
      <c r="L42" s="27">
        <f t="shared" si="3"/>
        <v>-85.993000000000023</v>
      </c>
      <c r="M42" s="27">
        <f t="shared" si="5"/>
        <v>66.153615197750909</v>
      </c>
      <c r="N42" s="29">
        <f t="shared" si="4"/>
        <v>280.37699999999995</v>
      </c>
      <c r="O42" s="29"/>
    </row>
    <row r="43" spans="1:15" ht="36.75" customHeight="1" x14ac:dyDescent="0.25">
      <c r="A43" s="12">
        <v>37</v>
      </c>
      <c r="B43" s="6" t="s">
        <v>45</v>
      </c>
      <c r="C43" s="6" t="s">
        <v>72</v>
      </c>
      <c r="D43" s="7">
        <v>16.93</v>
      </c>
      <c r="E43" s="7">
        <v>3.09</v>
      </c>
      <c r="F43" s="7">
        <v>221.6</v>
      </c>
      <c r="G43" s="7">
        <v>221.49</v>
      </c>
      <c r="H43" s="27">
        <f t="shared" si="2"/>
        <v>-0.10999999999998522</v>
      </c>
      <c r="I43" s="7">
        <v>190.86</v>
      </c>
      <c r="J43" s="7">
        <v>191</v>
      </c>
      <c r="K43" s="7">
        <v>97.397999999999996</v>
      </c>
      <c r="L43" s="27">
        <f t="shared" si="3"/>
        <v>-93.462000000000018</v>
      </c>
      <c r="M43" s="27">
        <f t="shared" si="5"/>
        <v>50.993717277486908</v>
      </c>
      <c r="N43" s="29">
        <v>120</v>
      </c>
      <c r="O43" s="29"/>
    </row>
    <row r="44" spans="1:15" ht="20.25" customHeight="1" x14ac:dyDescent="0.25">
      <c r="A44" s="12">
        <v>38</v>
      </c>
      <c r="B44" s="6" t="s">
        <v>46</v>
      </c>
      <c r="C44" s="6" t="s">
        <v>73</v>
      </c>
      <c r="D44" s="7">
        <v>0.3</v>
      </c>
      <c r="E44" s="7">
        <v>0.3</v>
      </c>
      <c r="F44" s="7">
        <v>0.3</v>
      </c>
      <c r="G44" s="7"/>
      <c r="H44" s="27">
        <f t="shared" si="2"/>
        <v>-0.3</v>
      </c>
      <c r="I44" s="7"/>
      <c r="J44" s="7"/>
      <c r="K44" s="7"/>
      <c r="L44" s="27">
        <f t="shared" si="3"/>
        <v>0</v>
      </c>
      <c r="M44" s="27"/>
      <c r="N44" s="29">
        <f t="shared" si="4"/>
        <v>0</v>
      </c>
      <c r="O44" s="29"/>
    </row>
    <row r="45" spans="1:15" ht="41.25" customHeight="1" x14ac:dyDescent="0.25">
      <c r="A45" s="12">
        <v>39</v>
      </c>
      <c r="B45" s="6" t="s">
        <v>47</v>
      </c>
      <c r="C45" s="6" t="s">
        <v>74</v>
      </c>
      <c r="D45" s="7">
        <v>169.01</v>
      </c>
      <c r="E45" s="7">
        <v>219.25</v>
      </c>
      <c r="F45" s="7">
        <v>178.1</v>
      </c>
      <c r="G45" s="7">
        <v>157.4</v>
      </c>
      <c r="H45" s="27">
        <f t="shared" si="2"/>
        <v>-20.699999999999989</v>
      </c>
      <c r="I45" s="7">
        <v>137.19</v>
      </c>
      <c r="J45" s="7">
        <v>161.37</v>
      </c>
      <c r="K45" s="7">
        <v>144.398</v>
      </c>
      <c r="L45" s="27">
        <f t="shared" si="3"/>
        <v>7.2079999999999984</v>
      </c>
      <c r="M45" s="27">
        <f t="shared" si="5"/>
        <v>89.482555617524937</v>
      </c>
      <c r="N45" s="29">
        <f t="shared" si="4"/>
        <v>168.578</v>
      </c>
      <c r="O45" s="29"/>
    </row>
    <row r="46" spans="1:15" ht="25.5" customHeight="1" x14ac:dyDescent="0.25">
      <c r="A46" s="12">
        <v>40</v>
      </c>
      <c r="B46" s="6" t="s">
        <v>71</v>
      </c>
      <c r="C46" s="6" t="s">
        <v>75</v>
      </c>
      <c r="D46" s="7">
        <v>0.32</v>
      </c>
      <c r="E46" s="7">
        <v>-0.32</v>
      </c>
      <c r="F46" s="7">
        <v>14</v>
      </c>
      <c r="G46" s="7"/>
      <c r="H46" s="27">
        <f t="shared" si="2"/>
        <v>-14</v>
      </c>
      <c r="I46" s="7"/>
      <c r="J46" s="7">
        <v>14</v>
      </c>
      <c r="K46" s="7">
        <v>0.56999999999999995</v>
      </c>
      <c r="L46" s="27">
        <f t="shared" si="3"/>
        <v>0.56999999999999995</v>
      </c>
      <c r="M46" s="27">
        <f t="shared" si="5"/>
        <v>4.0714285714285712</v>
      </c>
      <c r="N46" s="29">
        <f t="shared" si="4"/>
        <v>14.57</v>
      </c>
      <c r="O46" s="29"/>
    </row>
    <row r="47" spans="1:15" ht="77.25" customHeight="1" x14ac:dyDescent="0.25">
      <c r="A47" s="12">
        <v>41</v>
      </c>
      <c r="B47" s="6" t="s">
        <v>83</v>
      </c>
      <c r="C47" s="6" t="s">
        <v>130</v>
      </c>
      <c r="D47" s="7"/>
      <c r="E47" s="7">
        <v>62.01</v>
      </c>
      <c r="F47" s="7"/>
      <c r="G47" s="7">
        <v>0.31</v>
      </c>
      <c r="H47" s="27">
        <f t="shared" si="2"/>
        <v>0.31</v>
      </c>
      <c r="I47" s="7">
        <v>0.31</v>
      </c>
      <c r="J47" s="7"/>
      <c r="K47" s="7"/>
      <c r="L47" s="27">
        <f t="shared" si="3"/>
        <v>-0.31</v>
      </c>
      <c r="M47" s="27"/>
      <c r="N47" s="29">
        <f t="shared" si="4"/>
        <v>-0.31</v>
      </c>
      <c r="O47" s="29"/>
    </row>
    <row r="48" spans="1:15" ht="45.75" customHeight="1" x14ac:dyDescent="0.25">
      <c r="A48" s="12">
        <v>42</v>
      </c>
      <c r="B48" s="38" t="s">
        <v>48</v>
      </c>
      <c r="C48" s="38" t="s">
        <v>49</v>
      </c>
      <c r="D48" s="39">
        <f>D49+D50+D51+D52</f>
        <v>6776.68</v>
      </c>
      <c r="E48" s="39">
        <f>E49+E50+E51+E52</f>
        <v>8719.58</v>
      </c>
      <c r="F48" s="39">
        <v>4728.9399999999996</v>
      </c>
      <c r="G48" s="39">
        <v>4598.5600000000004</v>
      </c>
      <c r="H48" s="25">
        <f t="shared" si="2"/>
        <v>-130.3799999999992</v>
      </c>
      <c r="I48" s="39">
        <f>I49+I50+I51+I52</f>
        <v>3423.2400000000002</v>
      </c>
      <c r="J48" s="39">
        <v>4585</v>
      </c>
      <c r="K48" s="39">
        <v>3065.57</v>
      </c>
      <c r="L48" s="25">
        <f t="shared" si="3"/>
        <v>-357.67000000000007</v>
      </c>
      <c r="M48" s="25">
        <f t="shared" si="5"/>
        <v>66.860850599781898</v>
      </c>
      <c r="N48" s="26">
        <v>4247.33</v>
      </c>
      <c r="O48" s="26">
        <f>N48-J48</f>
        <v>-337.67000000000007</v>
      </c>
    </row>
    <row r="49" spans="1:15" ht="75" customHeight="1" x14ac:dyDescent="0.25">
      <c r="A49" s="12">
        <v>43</v>
      </c>
      <c r="B49" s="6" t="s">
        <v>112</v>
      </c>
      <c r="C49" s="34" t="s">
        <v>50</v>
      </c>
      <c r="D49" s="7">
        <v>1797.92</v>
      </c>
      <c r="E49" s="7">
        <v>3576.69</v>
      </c>
      <c r="F49" s="7">
        <v>3794</v>
      </c>
      <c r="G49" s="7">
        <v>3663.61</v>
      </c>
      <c r="H49" s="27">
        <f t="shared" si="2"/>
        <v>-130.38999999999987</v>
      </c>
      <c r="I49" s="7">
        <v>2488.3000000000002</v>
      </c>
      <c r="J49" s="7">
        <v>4585</v>
      </c>
      <c r="K49" s="7">
        <v>3065.5659999999998</v>
      </c>
      <c r="L49" s="27">
        <f t="shared" si="3"/>
        <v>577.26599999999962</v>
      </c>
      <c r="M49" s="27">
        <f t="shared" si="5"/>
        <v>66.860763358778613</v>
      </c>
      <c r="N49" s="29">
        <v>4227.33</v>
      </c>
      <c r="O49" s="29"/>
    </row>
    <row r="50" spans="1:15" ht="24.75" hidden="1" customHeight="1" x14ac:dyDescent="0.25">
      <c r="A50" s="12">
        <v>44</v>
      </c>
      <c r="B50" s="8" t="s">
        <v>61</v>
      </c>
      <c r="C50" s="9"/>
      <c r="D50" s="10">
        <v>4752.79</v>
      </c>
      <c r="E50" s="10">
        <v>5009.3999999999996</v>
      </c>
      <c r="F50" s="10"/>
      <c r="G50" s="10"/>
      <c r="H50" s="5">
        <f t="shared" si="2"/>
        <v>0</v>
      </c>
      <c r="I50" s="7"/>
      <c r="J50" s="10"/>
      <c r="K50" s="7"/>
      <c r="L50" s="5">
        <f t="shared" si="3"/>
        <v>0</v>
      </c>
      <c r="M50" s="5" t="e">
        <f t="shared" si="5"/>
        <v>#DIV/0!</v>
      </c>
      <c r="N50" s="19">
        <f t="shared" si="4"/>
        <v>0</v>
      </c>
      <c r="O50" s="19" t="e">
        <f t="shared" ref="O50" si="14">N50/J50*100</f>
        <v>#DIV/0!</v>
      </c>
    </row>
    <row r="51" spans="1:15" ht="70.5" customHeight="1" x14ac:dyDescent="0.25">
      <c r="A51" s="12">
        <v>45</v>
      </c>
      <c r="B51" s="6" t="s">
        <v>113</v>
      </c>
      <c r="C51" s="34" t="s">
        <v>80</v>
      </c>
      <c r="D51" s="7">
        <v>225.97</v>
      </c>
      <c r="E51" s="7">
        <v>63.48</v>
      </c>
      <c r="F51" s="7">
        <v>934.94</v>
      </c>
      <c r="G51" s="7">
        <v>934.94</v>
      </c>
      <c r="H51" s="27">
        <f t="shared" si="2"/>
        <v>0</v>
      </c>
      <c r="I51" s="7">
        <v>934.94</v>
      </c>
      <c r="J51" s="7"/>
      <c r="K51" s="7"/>
      <c r="L51" s="27">
        <f t="shared" si="3"/>
        <v>-934.94</v>
      </c>
      <c r="M51" s="27"/>
      <c r="N51" s="29"/>
      <c r="O51" s="29"/>
    </row>
    <row r="52" spans="1:15" ht="27" customHeight="1" x14ac:dyDescent="0.25">
      <c r="A52" s="12">
        <v>46</v>
      </c>
      <c r="B52" s="6"/>
      <c r="C52" s="34"/>
      <c r="D52" s="7"/>
      <c r="E52" s="7">
        <v>70.010000000000005</v>
      </c>
      <c r="F52" s="7"/>
      <c r="G52" s="7"/>
      <c r="H52" s="27">
        <f t="shared" si="2"/>
        <v>0</v>
      </c>
      <c r="I52" s="7"/>
      <c r="J52" s="7"/>
      <c r="K52" s="7"/>
      <c r="L52" s="27">
        <f t="shared" si="3"/>
        <v>0</v>
      </c>
      <c r="M52" s="27"/>
      <c r="N52" s="29">
        <f t="shared" si="4"/>
        <v>0</v>
      </c>
      <c r="O52" s="29"/>
    </row>
    <row r="53" spans="1:15" ht="74.25" customHeight="1" x14ac:dyDescent="0.25">
      <c r="A53" s="12">
        <v>47</v>
      </c>
      <c r="B53" s="38" t="s">
        <v>51</v>
      </c>
      <c r="C53" s="38" t="s">
        <v>52</v>
      </c>
      <c r="D53" s="39" t="e">
        <f>D55+#REF!+D54+D57</f>
        <v>#REF!</v>
      </c>
      <c r="E53" s="39" t="e">
        <f>E55+#REF!+E54+E57+#REF!</f>
        <v>#REF!</v>
      </c>
      <c r="F53" s="39">
        <v>3452.8</v>
      </c>
      <c r="G53" s="39">
        <v>3460.88</v>
      </c>
      <c r="H53" s="25">
        <f t="shared" si="2"/>
        <v>8.0799999999999272</v>
      </c>
      <c r="I53" s="39">
        <v>3444.21</v>
      </c>
      <c r="J53" s="39">
        <v>38.58</v>
      </c>
      <c r="K53" s="39">
        <v>91.561999999999998</v>
      </c>
      <c r="L53" s="25">
        <f t="shared" si="3"/>
        <v>-3352.6480000000001</v>
      </c>
      <c r="M53" s="25">
        <f t="shared" si="5"/>
        <v>237.33022291342664</v>
      </c>
      <c r="N53" s="26">
        <v>137.56</v>
      </c>
      <c r="O53" s="26">
        <f>N53-J53</f>
        <v>98.98</v>
      </c>
    </row>
    <row r="54" spans="1:15" ht="76.5" customHeight="1" x14ac:dyDescent="0.25">
      <c r="A54" s="12">
        <v>48</v>
      </c>
      <c r="B54" s="6" t="s">
        <v>153</v>
      </c>
      <c r="C54" s="34" t="s">
        <v>154</v>
      </c>
      <c r="D54" s="7">
        <v>786.76</v>
      </c>
      <c r="E54" s="7">
        <v>1714.8</v>
      </c>
      <c r="F54" s="7">
        <v>150</v>
      </c>
      <c r="G54" s="7"/>
      <c r="H54" s="27">
        <f t="shared" si="2"/>
        <v>-150</v>
      </c>
      <c r="I54" s="7"/>
      <c r="J54" s="7"/>
      <c r="K54" s="7"/>
      <c r="L54" s="27">
        <f t="shared" si="3"/>
        <v>0</v>
      </c>
      <c r="M54" s="27"/>
      <c r="N54" s="29">
        <f t="shared" si="4"/>
        <v>0</v>
      </c>
      <c r="O54" s="29"/>
    </row>
    <row r="55" spans="1:15" ht="109.5" customHeight="1" x14ac:dyDescent="0.25">
      <c r="A55" s="12">
        <v>49</v>
      </c>
      <c r="B55" s="6" t="s">
        <v>114</v>
      </c>
      <c r="C55" s="34" t="s">
        <v>53</v>
      </c>
      <c r="D55" s="7">
        <v>1440.81</v>
      </c>
      <c r="E55" s="7">
        <v>2803.26</v>
      </c>
      <c r="F55" s="7">
        <v>3302.8</v>
      </c>
      <c r="G55" s="7">
        <v>3450.72</v>
      </c>
      <c r="H55" s="27">
        <f t="shared" si="2"/>
        <v>147.91999999999962</v>
      </c>
      <c r="I55" s="7">
        <v>3431.71</v>
      </c>
      <c r="J55" s="7">
        <v>20</v>
      </c>
      <c r="K55" s="7">
        <v>26.337</v>
      </c>
      <c r="L55" s="27">
        <f t="shared" si="3"/>
        <v>-3405.373</v>
      </c>
      <c r="M55" s="27">
        <f t="shared" si="5"/>
        <v>131.685</v>
      </c>
      <c r="N55" s="29">
        <v>91.56</v>
      </c>
      <c r="O55" s="29"/>
    </row>
    <row r="56" spans="1:15" ht="78.75" customHeight="1" x14ac:dyDescent="0.25">
      <c r="A56" s="12">
        <v>50</v>
      </c>
      <c r="B56" s="6" t="s">
        <v>115</v>
      </c>
      <c r="C56" s="34" t="s">
        <v>54</v>
      </c>
      <c r="D56" s="7">
        <v>11.64</v>
      </c>
      <c r="E56" s="7"/>
      <c r="F56" s="7"/>
      <c r="G56" s="7"/>
      <c r="H56" s="27">
        <f t="shared" si="2"/>
        <v>0</v>
      </c>
      <c r="I56" s="7">
        <v>2.35</v>
      </c>
      <c r="J56" s="7">
        <v>18.579999999999998</v>
      </c>
      <c r="K56" s="7">
        <v>6.6520000000000001</v>
      </c>
      <c r="L56" s="27">
        <f t="shared" si="3"/>
        <v>4.3019999999999996</v>
      </c>
      <c r="M56" s="27">
        <f t="shared" si="5"/>
        <v>35.801937567276646</v>
      </c>
      <c r="N56" s="29">
        <v>26</v>
      </c>
      <c r="O56" s="29"/>
    </row>
    <row r="57" spans="1:15" ht="87" customHeight="1" x14ac:dyDescent="0.25">
      <c r="A57" s="12">
        <v>51</v>
      </c>
      <c r="B57" s="6" t="s">
        <v>105</v>
      </c>
      <c r="C57" s="34" t="s">
        <v>116</v>
      </c>
      <c r="D57" s="7">
        <v>0.24</v>
      </c>
      <c r="E57" s="7"/>
      <c r="F57" s="7"/>
      <c r="G57" s="7">
        <v>10.16</v>
      </c>
      <c r="H57" s="27">
        <f t="shared" si="2"/>
        <v>10.16</v>
      </c>
      <c r="I57" s="7">
        <v>10.16</v>
      </c>
      <c r="J57" s="7"/>
      <c r="K57" s="7"/>
      <c r="L57" s="27">
        <v>28.972000000000001</v>
      </c>
      <c r="M57" s="27"/>
      <c r="N57" s="29">
        <v>20</v>
      </c>
      <c r="O57" s="29"/>
    </row>
    <row r="58" spans="1:15" ht="32.25" customHeight="1" x14ac:dyDescent="0.25">
      <c r="A58" s="12">
        <v>52</v>
      </c>
      <c r="B58" s="38" t="s">
        <v>55</v>
      </c>
      <c r="C58" s="38" t="s">
        <v>56</v>
      </c>
      <c r="D58" s="39">
        <v>312.64999999999998</v>
      </c>
      <c r="E58" s="39">
        <v>646.69000000000005</v>
      </c>
      <c r="F58" s="39">
        <v>1305.3699999999999</v>
      </c>
      <c r="G58" s="39">
        <v>1457.5</v>
      </c>
      <c r="H58" s="25">
        <f t="shared" si="2"/>
        <v>152.13000000000011</v>
      </c>
      <c r="I58" s="24">
        <v>197.63</v>
      </c>
      <c r="J58" s="39">
        <v>958</v>
      </c>
      <c r="K58" s="39">
        <v>813.24099999999999</v>
      </c>
      <c r="L58" s="25">
        <f t="shared" si="3"/>
        <v>615.61099999999999</v>
      </c>
      <c r="M58" s="25">
        <f t="shared" si="5"/>
        <v>84.889457202505213</v>
      </c>
      <c r="N58" s="26">
        <v>1000</v>
      </c>
      <c r="O58" s="26">
        <f>N58-J58</f>
        <v>42</v>
      </c>
    </row>
    <row r="59" spans="1:15" s="13" customFormat="1" ht="45.75" customHeight="1" x14ac:dyDescent="0.25">
      <c r="A59" s="12">
        <v>53</v>
      </c>
      <c r="B59" s="6" t="s">
        <v>84</v>
      </c>
      <c r="C59" s="6" t="s">
        <v>85</v>
      </c>
      <c r="D59" s="7"/>
      <c r="E59" s="7"/>
      <c r="F59" s="7">
        <v>21</v>
      </c>
      <c r="G59" s="15">
        <v>146.77000000000001</v>
      </c>
      <c r="H59" s="27">
        <f t="shared" si="2"/>
        <v>125.77000000000001</v>
      </c>
      <c r="I59" s="7">
        <v>2.02</v>
      </c>
      <c r="J59" s="15">
        <v>3</v>
      </c>
      <c r="K59" s="7">
        <v>-127.26</v>
      </c>
      <c r="L59" s="27">
        <f t="shared" si="3"/>
        <v>-129.28</v>
      </c>
      <c r="M59" s="27">
        <f t="shared" si="5"/>
        <v>-4242</v>
      </c>
      <c r="N59" s="29">
        <f t="shared" si="4"/>
        <v>-126.28</v>
      </c>
      <c r="O59" s="29"/>
    </row>
    <row r="60" spans="1:15" ht="35.25" customHeight="1" x14ac:dyDescent="0.25">
      <c r="A60" s="12">
        <v>54</v>
      </c>
      <c r="B60" s="6" t="s">
        <v>86</v>
      </c>
      <c r="C60" s="6" t="s">
        <v>87</v>
      </c>
      <c r="D60" s="7"/>
      <c r="E60" s="7"/>
      <c r="F60" s="7">
        <v>20.75</v>
      </c>
      <c r="G60" s="7">
        <v>20.75</v>
      </c>
      <c r="H60" s="27">
        <f t="shared" si="2"/>
        <v>0</v>
      </c>
      <c r="I60" s="7">
        <v>10.49</v>
      </c>
      <c r="J60" s="7">
        <v>20</v>
      </c>
      <c r="K60" s="7">
        <v>54.478000000000002</v>
      </c>
      <c r="L60" s="27">
        <f t="shared" si="3"/>
        <v>43.988</v>
      </c>
      <c r="M60" s="27">
        <f t="shared" si="5"/>
        <v>272.39</v>
      </c>
      <c r="N60" s="29">
        <f t="shared" si="4"/>
        <v>63.988</v>
      </c>
      <c r="O60" s="29"/>
    </row>
    <row r="61" spans="1:15" ht="55.5" customHeight="1" x14ac:dyDescent="0.25">
      <c r="A61" s="12">
        <v>55</v>
      </c>
      <c r="B61" s="6" t="s">
        <v>88</v>
      </c>
      <c r="C61" s="6" t="s">
        <v>89</v>
      </c>
      <c r="D61" s="7"/>
      <c r="E61" s="7"/>
      <c r="F61" s="7">
        <v>15</v>
      </c>
      <c r="G61" s="7">
        <v>15</v>
      </c>
      <c r="H61" s="27">
        <f t="shared" si="2"/>
        <v>0</v>
      </c>
      <c r="I61" s="16">
        <v>15</v>
      </c>
      <c r="J61" s="7">
        <v>25</v>
      </c>
      <c r="K61" s="7">
        <v>144.94</v>
      </c>
      <c r="L61" s="27">
        <f t="shared" si="3"/>
        <v>129.94</v>
      </c>
      <c r="M61" s="27">
        <f t="shared" si="5"/>
        <v>579.76</v>
      </c>
      <c r="N61" s="29">
        <f t="shared" si="4"/>
        <v>154.94</v>
      </c>
      <c r="O61" s="29"/>
    </row>
    <row r="62" spans="1:15" ht="42" customHeight="1" x14ac:dyDescent="0.25">
      <c r="A62" s="12">
        <v>56</v>
      </c>
      <c r="B62" s="6" t="s">
        <v>101</v>
      </c>
      <c r="C62" s="6" t="s">
        <v>126</v>
      </c>
      <c r="D62" s="7"/>
      <c r="E62" s="7"/>
      <c r="F62" s="7">
        <v>100</v>
      </c>
      <c r="G62" s="7">
        <v>100</v>
      </c>
      <c r="H62" s="27">
        <f t="shared" si="2"/>
        <v>0</v>
      </c>
      <c r="I62" s="15">
        <v>0</v>
      </c>
      <c r="J62" s="7">
        <v>0</v>
      </c>
      <c r="K62" s="7"/>
      <c r="L62" s="27">
        <f t="shared" si="3"/>
        <v>0</v>
      </c>
      <c r="M62" s="27"/>
      <c r="N62" s="29">
        <f t="shared" si="4"/>
        <v>0</v>
      </c>
      <c r="O62" s="29"/>
    </row>
    <row r="63" spans="1:15" ht="49.5" customHeight="1" x14ac:dyDescent="0.25">
      <c r="A63" s="12">
        <v>57</v>
      </c>
      <c r="B63" s="6" t="s">
        <v>100</v>
      </c>
      <c r="C63" s="6" t="s">
        <v>127</v>
      </c>
      <c r="D63" s="7"/>
      <c r="E63" s="7"/>
      <c r="F63" s="7">
        <v>167.9</v>
      </c>
      <c r="G63" s="7">
        <v>167.56</v>
      </c>
      <c r="H63" s="27">
        <f t="shared" si="2"/>
        <v>-0.34000000000000341</v>
      </c>
      <c r="I63" s="7">
        <v>19.059999999999999</v>
      </c>
      <c r="J63" s="7">
        <v>910</v>
      </c>
      <c r="K63" s="7">
        <v>1081.0419999999999</v>
      </c>
      <c r="L63" s="27">
        <f t="shared" si="3"/>
        <v>1061.982</v>
      </c>
      <c r="M63" s="27">
        <f t="shared" si="5"/>
        <v>118.79582417582417</v>
      </c>
      <c r="N63" s="29">
        <v>1081</v>
      </c>
      <c r="O63" s="29"/>
    </row>
    <row r="64" spans="1:15" ht="27.75" customHeight="1" x14ac:dyDescent="0.25">
      <c r="A64" s="12">
        <v>58</v>
      </c>
      <c r="B64" s="6" t="s">
        <v>152</v>
      </c>
      <c r="C64" s="6" t="s">
        <v>127</v>
      </c>
      <c r="D64" s="7"/>
      <c r="E64" s="7"/>
      <c r="F64" s="7">
        <v>500</v>
      </c>
      <c r="G64" s="7">
        <v>500</v>
      </c>
      <c r="H64" s="27">
        <f t="shared" si="2"/>
        <v>0</v>
      </c>
      <c r="I64" s="7">
        <v>0</v>
      </c>
      <c r="J64" s="7"/>
      <c r="K64" s="7"/>
      <c r="L64" s="27">
        <f t="shared" si="3"/>
        <v>0</v>
      </c>
      <c r="M64" s="27"/>
      <c r="N64" s="29">
        <f t="shared" si="4"/>
        <v>0</v>
      </c>
      <c r="O64" s="29"/>
    </row>
    <row r="65" spans="1:15" ht="47.25" customHeight="1" x14ac:dyDescent="0.25">
      <c r="A65" s="12">
        <v>59</v>
      </c>
      <c r="B65" s="22" t="s">
        <v>102</v>
      </c>
      <c r="C65" s="6" t="s">
        <v>140</v>
      </c>
      <c r="D65" s="7"/>
      <c r="E65" s="7"/>
      <c r="F65" s="7"/>
      <c r="G65" s="7"/>
      <c r="H65" s="27">
        <f t="shared" si="2"/>
        <v>0</v>
      </c>
      <c r="I65" s="7"/>
      <c r="J65" s="7"/>
      <c r="K65" s="7">
        <v>1.5</v>
      </c>
      <c r="L65" s="27"/>
      <c r="M65" s="27"/>
      <c r="N65" s="29">
        <v>1.5</v>
      </c>
      <c r="O65" s="29"/>
    </row>
    <row r="66" spans="1:15" ht="52.5" customHeight="1" x14ac:dyDescent="0.25">
      <c r="A66" s="12">
        <v>60</v>
      </c>
      <c r="B66" s="6" t="s">
        <v>141</v>
      </c>
      <c r="C66" s="6" t="s">
        <v>142</v>
      </c>
      <c r="D66" s="7"/>
      <c r="E66" s="7"/>
      <c r="F66" s="7"/>
      <c r="G66" s="7"/>
      <c r="H66" s="27">
        <f t="shared" si="2"/>
        <v>0</v>
      </c>
      <c r="I66" s="7"/>
      <c r="J66" s="7"/>
      <c r="K66" s="7">
        <v>0.25</v>
      </c>
      <c r="L66" s="27"/>
      <c r="M66" s="27"/>
      <c r="N66" s="29">
        <v>0.25</v>
      </c>
      <c r="O66" s="29"/>
    </row>
    <row r="67" spans="1:15" ht="40.5" customHeight="1" x14ac:dyDescent="0.25">
      <c r="A67" s="12">
        <v>61</v>
      </c>
      <c r="B67" s="6" t="s">
        <v>99</v>
      </c>
      <c r="C67" s="6" t="s">
        <v>143</v>
      </c>
      <c r="D67" s="7"/>
      <c r="E67" s="7"/>
      <c r="F67" s="7">
        <v>0.9</v>
      </c>
      <c r="G67" s="7">
        <v>1.05</v>
      </c>
      <c r="H67" s="27">
        <f t="shared" si="2"/>
        <v>0.15000000000000002</v>
      </c>
      <c r="I67" s="7">
        <v>0.6</v>
      </c>
      <c r="J67" s="7"/>
      <c r="K67" s="7">
        <v>-0.15</v>
      </c>
      <c r="L67" s="27"/>
      <c r="M67" s="27"/>
      <c r="N67" s="29">
        <v>-0.15</v>
      </c>
      <c r="O67" s="29"/>
    </row>
    <row r="68" spans="1:15" ht="72" customHeight="1" x14ac:dyDescent="0.25">
      <c r="A68" s="12">
        <v>62</v>
      </c>
      <c r="B68" s="6" t="s">
        <v>90</v>
      </c>
      <c r="C68" s="6" t="s">
        <v>145</v>
      </c>
      <c r="D68" s="7"/>
      <c r="E68" s="7"/>
      <c r="F68" s="7">
        <v>330.17</v>
      </c>
      <c r="G68" s="7">
        <v>325.47000000000003</v>
      </c>
      <c r="H68" s="27">
        <f t="shared" si="2"/>
        <v>-4.6999999999999886</v>
      </c>
      <c r="I68" s="7">
        <v>26.99</v>
      </c>
      <c r="J68" s="7"/>
      <c r="K68" s="7">
        <v>-204.46</v>
      </c>
      <c r="L68" s="27"/>
      <c r="M68" s="27"/>
      <c r="N68" s="29">
        <v>-204</v>
      </c>
      <c r="O68" s="29"/>
    </row>
    <row r="69" spans="1:15" ht="41.25" customHeight="1" x14ac:dyDescent="0.25">
      <c r="A69" s="12">
        <v>63</v>
      </c>
      <c r="B69" s="6" t="s">
        <v>103</v>
      </c>
      <c r="C69" s="6" t="s">
        <v>144</v>
      </c>
      <c r="D69" s="7"/>
      <c r="E69" s="7"/>
      <c r="F69" s="7"/>
      <c r="G69" s="7"/>
      <c r="H69" s="27">
        <f t="shared" si="2"/>
        <v>0</v>
      </c>
      <c r="I69" s="7"/>
      <c r="J69" s="7"/>
      <c r="K69" s="7">
        <v>1.25</v>
      </c>
      <c r="L69" s="27">
        <f t="shared" si="3"/>
        <v>1.25</v>
      </c>
      <c r="M69" s="27"/>
      <c r="N69" s="29">
        <f t="shared" si="4"/>
        <v>1.25</v>
      </c>
      <c r="O69" s="29"/>
    </row>
    <row r="70" spans="1:15" ht="54" customHeight="1" x14ac:dyDescent="0.25">
      <c r="A70" s="12">
        <v>64</v>
      </c>
      <c r="B70" s="6" t="s">
        <v>104</v>
      </c>
      <c r="C70" s="6" t="s">
        <v>131</v>
      </c>
      <c r="D70" s="7"/>
      <c r="E70" s="7"/>
      <c r="F70" s="7">
        <v>6.75</v>
      </c>
      <c r="G70" s="7">
        <v>6.75</v>
      </c>
      <c r="H70" s="27">
        <f t="shared" si="2"/>
        <v>0</v>
      </c>
      <c r="I70" s="7">
        <v>2.75</v>
      </c>
      <c r="J70" s="7"/>
      <c r="K70" s="7">
        <v>19.097000000000001</v>
      </c>
      <c r="L70" s="27">
        <f t="shared" si="3"/>
        <v>16.347000000000001</v>
      </c>
      <c r="M70" s="27"/>
      <c r="N70" s="29">
        <v>19.100000000000001</v>
      </c>
      <c r="O70" s="29"/>
    </row>
    <row r="71" spans="1:15" ht="56.25" customHeight="1" x14ac:dyDescent="0.25">
      <c r="A71" s="12">
        <v>65</v>
      </c>
      <c r="B71" s="6" t="s">
        <v>120</v>
      </c>
      <c r="C71" s="6" t="s">
        <v>91</v>
      </c>
      <c r="D71" s="7"/>
      <c r="E71" s="7"/>
      <c r="F71" s="7">
        <v>55.3</v>
      </c>
      <c r="G71" s="7">
        <v>55.29</v>
      </c>
      <c r="H71" s="27">
        <f t="shared" si="2"/>
        <v>-9.9999999999980105E-3</v>
      </c>
      <c r="I71" s="7">
        <v>33.5</v>
      </c>
      <c r="J71" s="7"/>
      <c r="K71" s="7">
        <v>0.7</v>
      </c>
      <c r="L71" s="27">
        <f t="shared" si="3"/>
        <v>-32.799999999999997</v>
      </c>
      <c r="M71" s="27"/>
      <c r="N71" s="29">
        <v>11.5</v>
      </c>
      <c r="O71" s="29"/>
    </row>
    <row r="72" spans="1:15" ht="55.5" customHeight="1" x14ac:dyDescent="0.25">
      <c r="A72" s="12">
        <v>66</v>
      </c>
      <c r="B72" s="6" t="s">
        <v>146</v>
      </c>
      <c r="C72" s="6" t="s">
        <v>92</v>
      </c>
      <c r="D72" s="7"/>
      <c r="E72" s="7"/>
      <c r="F72" s="7"/>
      <c r="G72" s="7">
        <v>31.62</v>
      </c>
      <c r="H72" s="27">
        <f t="shared" ref="H72:H77" si="15">G72-F72</f>
        <v>31.62</v>
      </c>
      <c r="I72" s="7"/>
      <c r="J72" s="7"/>
      <c r="K72" s="7">
        <v>-13.26</v>
      </c>
      <c r="L72" s="27">
        <f t="shared" ref="L72:L77" si="16">K72-I72</f>
        <v>-13.26</v>
      </c>
      <c r="M72" s="27"/>
      <c r="N72" s="29"/>
      <c r="O72" s="29"/>
    </row>
    <row r="73" spans="1:15" ht="75" customHeight="1" x14ac:dyDescent="0.25">
      <c r="A73" s="12">
        <v>67</v>
      </c>
      <c r="B73" s="6" t="s">
        <v>93</v>
      </c>
      <c r="C73" s="6" t="s">
        <v>94</v>
      </c>
      <c r="D73" s="7"/>
      <c r="E73" s="7"/>
      <c r="F73" s="7">
        <v>0.6</v>
      </c>
      <c r="G73" s="7">
        <v>0.6</v>
      </c>
      <c r="H73" s="27">
        <f t="shared" si="15"/>
        <v>0</v>
      </c>
      <c r="I73" s="7">
        <v>0.6</v>
      </c>
      <c r="J73" s="7"/>
      <c r="K73" s="7">
        <v>-0.1</v>
      </c>
      <c r="L73" s="27">
        <f t="shared" si="16"/>
        <v>-0.7</v>
      </c>
      <c r="M73" s="27"/>
      <c r="N73" s="29">
        <v>-0.1</v>
      </c>
      <c r="O73" s="29"/>
    </row>
    <row r="74" spans="1:15" ht="55.5" customHeight="1" x14ac:dyDescent="0.25">
      <c r="A74" s="12">
        <v>68</v>
      </c>
      <c r="B74" s="21" t="s">
        <v>132</v>
      </c>
      <c r="C74" s="6" t="s">
        <v>128</v>
      </c>
      <c r="D74" s="7"/>
      <c r="E74" s="7"/>
      <c r="F74" s="7">
        <v>87</v>
      </c>
      <c r="G74" s="7">
        <v>86.62</v>
      </c>
      <c r="H74" s="27">
        <f t="shared" si="15"/>
        <v>-0.37999999999999545</v>
      </c>
      <c r="I74" s="15">
        <v>86.6</v>
      </c>
      <c r="J74" s="7"/>
      <c r="K74" s="7"/>
      <c r="L74" s="27">
        <f t="shared" si="16"/>
        <v>-86.6</v>
      </c>
      <c r="M74" s="27"/>
      <c r="N74" s="29"/>
      <c r="O74" s="29"/>
    </row>
    <row r="75" spans="1:15" ht="85.5" customHeight="1" x14ac:dyDescent="0.25">
      <c r="A75" s="12">
        <v>69</v>
      </c>
      <c r="B75" s="38" t="s">
        <v>57</v>
      </c>
      <c r="C75" s="38" t="s">
        <v>58</v>
      </c>
      <c r="D75" s="24">
        <f t="shared" ref="D75:E75" si="17">D76+D77</f>
        <v>7.56</v>
      </c>
      <c r="E75" s="24">
        <f t="shared" si="17"/>
        <v>24.34</v>
      </c>
      <c r="F75" s="24">
        <v>45</v>
      </c>
      <c r="G75" s="24">
        <v>65.319999999999993</v>
      </c>
      <c r="H75" s="25">
        <f t="shared" si="15"/>
        <v>20.319999999999993</v>
      </c>
      <c r="I75" s="43">
        <v>20.32</v>
      </c>
      <c r="J75" s="24">
        <v>480.27</v>
      </c>
      <c r="K75" s="24">
        <v>551.59299999999996</v>
      </c>
      <c r="L75" s="25">
        <f t="shared" si="16"/>
        <v>531.27299999999991</v>
      </c>
      <c r="M75" s="25">
        <f t="shared" ref="M75" si="18">K75/J75*100</f>
        <v>114.85060486809502</v>
      </c>
      <c r="N75" s="26">
        <v>555.29999999999995</v>
      </c>
      <c r="O75" s="26">
        <f>N75-J75</f>
        <v>75.029999999999973</v>
      </c>
    </row>
    <row r="76" spans="1:15" ht="75" x14ac:dyDescent="0.25">
      <c r="A76" s="12">
        <v>70</v>
      </c>
      <c r="B76" s="14" t="s">
        <v>148</v>
      </c>
      <c r="C76" s="14" t="s">
        <v>59</v>
      </c>
      <c r="D76" s="15"/>
      <c r="E76" s="15">
        <v>50.35</v>
      </c>
      <c r="F76" s="15">
        <v>45</v>
      </c>
      <c r="G76" s="15">
        <v>45.01</v>
      </c>
      <c r="H76" s="27">
        <f t="shared" si="15"/>
        <v>9.9999999999980105E-3</v>
      </c>
      <c r="I76" s="15"/>
      <c r="J76" s="15"/>
      <c r="K76" s="7">
        <v>75</v>
      </c>
      <c r="L76" s="27">
        <f t="shared" si="16"/>
        <v>75</v>
      </c>
      <c r="M76" s="27"/>
      <c r="N76" s="29">
        <f t="shared" ref="N76" si="19">J76+L76</f>
        <v>75</v>
      </c>
      <c r="O76" s="29"/>
    </row>
    <row r="77" spans="1:15" ht="90" x14ac:dyDescent="0.25">
      <c r="A77" s="12">
        <v>71</v>
      </c>
      <c r="B77" s="31" t="s">
        <v>147</v>
      </c>
      <c r="C77" s="32" t="s">
        <v>60</v>
      </c>
      <c r="D77" s="33">
        <v>7.56</v>
      </c>
      <c r="E77" s="33">
        <v>-26.01</v>
      </c>
      <c r="F77" s="33" t="s">
        <v>157</v>
      </c>
      <c r="G77" s="28">
        <v>20.309999999999999</v>
      </c>
      <c r="H77" s="27" t="e">
        <f t="shared" si="15"/>
        <v>#VALUE!</v>
      </c>
      <c r="I77" s="28">
        <v>20.32</v>
      </c>
      <c r="J77" s="28"/>
      <c r="K77" s="28">
        <v>-3.6760000000000002</v>
      </c>
      <c r="L77" s="27">
        <f t="shared" si="16"/>
        <v>-23.996000000000002</v>
      </c>
      <c r="M77" s="27"/>
      <c r="N77" s="29"/>
      <c r="O77" s="29"/>
    </row>
    <row r="78" spans="1:15" ht="90" x14ac:dyDescent="0.25">
      <c r="A78" s="12">
        <v>72</v>
      </c>
      <c r="B78" s="31" t="s">
        <v>136</v>
      </c>
      <c r="C78" s="32" t="s">
        <v>137</v>
      </c>
      <c r="D78" s="33"/>
      <c r="E78" s="33"/>
      <c r="F78" s="33"/>
      <c r="G78" s="28"/>
      <c r="H78" s="27"/>
      <c r="I78" s="28"/>
      <c r="J78" s="28">
        <v>480.27</v>
      </c>
      <c r="K78" s="28">
        <v>480.27</v>
      </c>
      <c r="L78" s="27"/>
      <c r="M78" s="27"/>
      <c r="N78" s="29">
        <v>480.27</v>
      </c>
      <c r="O78" s="29"/>
    </row>
    <row r="79" spans="1:15" ht="165" x14ac:dyDescent="0.25">
      <c r="A79" s="12">
        <v>73</v>
      </c>
      <c r="B79" s="31" t="s">
        <v>135</v>
      </c>
      <c r="C79" s="32" t="s">
        <v>139</v>
      </c>
      <c r="D79" s="33">
        <v>7.56</v>
      </c>
      <c r="E79" s="33">
        <v>-26.01</v>
      </c>
      <c r="F79" s="33"/>
      <c r="G79" s="28"/>
      <c r="H79" s="27"/>
      <c r="I79" s="28"/>
      <c r="J79" s="28">
        <v>336.30099999999999</v>
      </c>
      <c r="K79" s="28">
        <v>336.30099999999999</v>
      </c>
      <c r="L79" s="27">
        <f t="shared" ref="L79" si="20">K79-I79</f>
        <v>336.30099999999999</v>
      </c>
      <c r="M79" s="27">
        <f t="shared" ref="M79" si="21">K79/J79*100</f>
        <v>100</v>
      </c>
      <c r="N79" s="29">
        <v>336.3</v>
      </c>
      <c r="O79" s="29"/>
    </row>
    <row r="80" spans="1:15" ht="120" x14ac:dyDescent="0.25">
      <c r="A80" s="12">
        <v>74</v>
      </c>
      <c r="B80" s="31" t="s">
        <v>135</v>
      </c>
      <c r="C80" s="32" t="s">
        <v>138</v>
      </c>
      <c r="D80" s="33">
        <v>7.56</v>
      </c>
      <c r="E80" s="33">
        <v>-26.01</v>
      </c>
      <c r="F80" s="33"/>
      <c r="G80" s="28"/>
      <c r="H80" s="27"/>
      <c r="I80" s="28"/>
      <c r="J80" s="28">
        <v>143.96899999999999</v>
      </c>
      <c r="K80" s="28">
        <v>143.96899999999999</v>
      </c>
      <c r="L80" s="27">
        <f t="shared" ref="L80" si="22">K80-I80</f>
        <v>143.96899999999999</v>
      </c>
      <c r="M80" s="27">
        <f t="shared" ref="M80" si="23">K80/J80*100</f>
        <v>100</v>
      </c>
      <c r="N80" s="29">
        <v>143.97</v>
      </c>
      <c r="O80" s="29"/>
    </row>
    <row r="81" spans="11:11" x14ac:dyDescent="0.25">
      <c r="K81" s="30"/>
    </row>
    <row r="82" spans="11:11" x14ac:dyDescent="0.25">
      <c r="K82" s="30"/>
    </row>
  </sheetData>
  <mergeCells count="1">
    <mergeCell ref="A4:O4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2022-11-10T07:22:28Z</dcterms:modified>
</cp:coreProperties>
</file>